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Жидкова\БЮДЖЕТ 2026\В Совет\КНИГА 4\Приложение 1\"/>
    </mc:Choice>
  </mc:AlternateContent>
  <bookViews>
    <workbookView xWindow="315" yWindow="45" windowWidth="23250" windowHeight="11280" firstSheet="1" activeTab="1"/>
  </bookViews>
  <sheets>
    <sheet name="форма 3" sheetId="3" state="hidden" r:id="rId1"/>
    <sheet name="Приложение 1" sheetId="8" r:id="rId2"/>
  </sheets>
  <externalReferences>
    <externalReference r:id="rId3"/>
  </externalReferences>
  <definedNames>
    <definedName name="_xlnm._FilterDatabase" localSheetId="1" hidden="1">'Приложение 1'!$A$14:$S$162</definedName>
  </definedNames>
  <calcPr calcId="162913"/>
</workbook>
</file>

<file path=xl/calcChain.xml><?xml version="1.0" encoding="utf-8"?>
<calcChain xmlns="http://schemas.openxmlformats.org/spreadsheetml/2006/main">
  <c r="T53" i="8" l="1"/>
  <c r="R148" i="8"/>
  <c r="R146" i="8"/>
  <c r="R152" i="8" s="1"/>
  <c r="R139" i="8"/>
  <c r="R126" i="8"/>
  <c r="R132" i="8" s="1"/>
  <c r="R116" i="8"/>
  <c r="R122" i="8" s="1"/>
  <c r="R103" i="8"/>
  <c r="R106" i="8"/>
  <c r="R108" i="8"/>
  <c r="R107" i="8"/>
  <c r="R96" i="8"/>
  <c r="R86" i="8"/>
  <c r="R78" i="8"/>
  <c r="R77" i="8"/>
  <c r="R76" i="8"/>
  <c r="R73" i="8"/>
  <c r="R63" i="8"/>
  <c r="R68" i="8"/>
  <c r="R67" i="8"/>
  <c r="R66" i="8"/>
  <c r="R59" i="8"/>
  <c r="R58" i="8"/>
  <c r="R62" i="8" s="1"/>
  <c r="R47" i="8"/>
  <c r="R133" i="8"/>
  <c r="T60" i="8" l="1"/>
  <c r="S60" i="8" s="1"/>
  <c r="T58" i="8"/>
  <c r="S58" i="8" s="1"/>
  <c r="T96" i="8"/>
  <c r="S96" i="8" s="1"/>
  <c r="R112" i="8"/>
  <c r="R102" i="8"/>
  <c r="T59" i="8"/>
  <c r="S59" i="8" s="1"/>
  <c r="R53" i="8"/>
  <c r="T47" i="8" s="1"/>
  <c r="S47" i="8" s="1"/>
  <c r="R82" i="8"/>
  <c r="T73" i="8" s="1"/>
  <c r="S73" i="8" s="1"/>
  <c r="R142" i="8"/>
  <c r="T133" i="8" s="1"/>
  <c r="S133" i="8" s="1"/>
  <c r="R92" i="8"/>
  <c r="T88" i="8" s="1"/>
  <c r="S88" i="8" s="1"/>
  <c r="T144" i="8"/>
  <c r="S144" i="8" s="1"/>
  <c r="T143" i="8"/>
  <c r="S143" i="8" s="1"/>
  <c r="T145" i="8"/>
  <c r="S145" i="8" s="1"/>
  <c r="T147" i="8"/>
  <c r="S147" i="8" s="1"/>
  <c r="T148" i="8"/>
  <c r="S148" i="8" s="1"/>
  <c r="T149" i="8"/>
  <c r="S149" i="8" s="1"/>
  <c r="T79" i="8"/>
  <c r="S79" i="8" s="1"/>
  <c r="T78" i="8"/>
  <c r="S78" i="8" s="1"/>
  <c r="T74" i="8"/>
  <c r="S74" i="8" s="1"/>
  <c r="T136" i="8"/>
  <c r="S136" i="8" s="1"/>
  <c r="T139" i="8"/>
  <c r="S139" i="8" s="1"/>
  <c r="T128" i="8"/>
  <c r="S128" i="8" s="1"/>
  <c r="T124" i="8"/>
  <c r="S124" i="8" s="1"/>
  <c r="T125" i="8"/>
  <c r="S125" i="8" s="1"/>
  <c r="T127" i="8"/>
  <c r="S127" i="8" s="1"/>
  <c r="T129" i="8"/>
  <c r="S129" i="8" s="1"/>
  <c r="T123" i="8"/>
  <c r="S123" i="8" s="1"/>
  <c r="T126" i="8"/>
  <c r="S126" i="8" s="1"/>
  <c r="T117" i="8"/>
  <c r="S117" i="8" s="1"/>
  <c r="T119" i="8"/>
  <c r="S119" i="8" s="1"/>
  <c r="T113" i="8"/>
  <c r="S113" i="8" s="1"/>
  <c r="T114" i="8"/>
  <c r="S114" i="8" s="1"/>
  <c r="T115" i="8"/>
  <c r="S115" i="8" s="1"/>
  <c r="T118" i="8"/>
  <c r="S118" i="8" s="1"/>
  <c r="T104" i="8"/>
  <c r="S104" i="8" s="1"/>
  <c r="T105" i="8"/>
  <c r="S105" i="8" s="1"/>
  <c r="T109" i="8"/>
  <c r="S109" i="8" s="1"/>
  <c r="T108" i="8"/>
  <c r="S108" i="8" s="1"/>
  <c r="T106" i="8"/>
  <c r="S106" i="8" s="1"/>
  <c r="T107" i="8"/>
  <c r="S107" i="8" s="1"/>
  <c r="T83" i="8"/>
  <c r="S83" i="8" s="1"/>
  <c r="T84" i="8"/>
  <c r="S84" i="8" s="1"/>
  <c r="T116" i="8"/>
  <c r="S116" i="8" s="1"/>
  <c r="T85" i="8"/>
  <c r="S85" i="8" s="1"/>
  <c r="R72" i="8"/>
  <c r="T68" i="8" s="1"/>
  <c r="S68" i="8" s="1"/>
  <c r="T99" i="8"/>
  <c r="S99" i="8" s="1"/>
  <c r="T146" i="8"/>
  <c r="S146" i="8" s="1"/>
  <c r="T87" i="8"/>
  <c r="S87" i="8" s="1"/>
  <c r="T50" i="8"/>
  <c r="S50" i="8" s="1"/>
  <c r="T89" i="8"/>
  <c r="S89" i="8" s="1"/>
  <c r="T103" i="8"/>
  <c r="S103" i="8" s="1"/>
  <c r="T98" i="8"/>
  <c r="S98" i="8" s="1"/>
  <c r="T97" i="8"/>
  <c r="S97" i="8" s="1"/>
  <c r="I23" i="3"/>
  <c r="T137" i="8" l="1"/>
  <c r="S137" i="8" s="1"/>
  <c r="T77" i="8"/>
  <c r="S77" i="8" s="1"/>
  <c r="R162" i="8"/>
  <c r="T138" i="8"/>
  <c r="S138" i="8" s="1"/>
  <c r="S162" i="8" s="1"/>
  <c r="T135" i="8"/>
  <c r="S135" i="8" s="1"/>
  <c r="T75" i="8"/>
  <c r="S75" i="8" s="1"/>
  <c r="T95" i="8"/>
  <c r="S95" i="8" s="1"/>
  <c r="T94" i="8"/>
  <c r="S94" i="8" s="1"/>
  <c r="T93" i="8"/>
  <c r="S93" i="8" s="1"/>
  <c r="T76" i="8"/>
  <c r="S76" i="8" s="1"/>
  <c r="T49" i="8"/>
  <c r="S49" i="8" s="1"/>
  <c r="T48" i="8"/>
  <c r="S48" i="8" s="1"/>
  <c r="T44" i="8"/>
  <c r="S44" i="8" s="1"/>
  <c r="T46" i="8"/>
  <c r="S46" i="8" s="1"/>
  <c r="T45" i="8"/>
  <c r="S45" i="8" s="1"/>
  <c r="T134" i="8"/>
  <c r="S134" i="8" s="1"/>
  <c r="T86" i="8"/>
  <c r="S86" i="8" s="1"/>
  <c r="T67" i="8"/>
  <c r="S67" i="8" s="1"/>
  <c r="T69" i="8"/>
  <c r="S69" i="8" s="1"/>
  <c r="T65" i="8"/>
  <c r="S65" i="8" s="1"/>
  <c r="T64" i="8"/>
  <c r="S64" i="8" s="1"/>
  <c r="T66" i="8"/>
  <c r="S66" i="8" s="1"/>
  <c r="T63" i="8"/>
  <c r="S63" i="8" s="1"/>
  <c r="S161" i="8" l="1"/>
  <c r="S163" i="8" s="1"/>
  <c r="R161" i="8" l="1"/>
  <c r="R163" i="8" s="1"/>
  <c r="J247" i="3"/>
  <c r="J246" i="3" s="1"/>
  <c r="J245" i="3" s="1"/>
  <c r="J244" i="3" s="1"/>
  <c r="J243" i="3" s="1"/>
  <c r="J242" i="3" s="1"/>
  <c r="K247" i="3"/>
  <c r="K246" i="3" s="1"/>
  <c r="K245" i="3" s="1"/>
  <c r="K244" i="3" s="1"/>
  <c r="K243" i="3" s="1"/>
  <c r="K242" i="3" s="1"/>
  <c r="J252" i="3"/>
  <c r="J251" i="3" s="1"/>
  <c r="J250" i="3" s="1"/>
  <c r="K252" i="3"/>
  <c r="K251" i="3" s="1"/>
  <c r="K250" i="3" s="1"/>
  <c r="I252" i="3"/>
  <c r="I251" i="3"/>
  <c r="I250" i="3" s="1"/>
  <c r="J178" i="3"/>
  <c r="J177" i="3" s="1"/>
  <c r="J176" i="3" s="1"/>
  <c r="J175" i="3" s="1"/>
  <c r="J174" i="3" s="1"/>
  <c r="K178" i="3"/>
  <c r="K177" i="3" s="1"/>
  <c r="K176" i="3" s="1"/>
  <c r="K175" i="3" s="1"/>
  <c r="K174" i="3" s="1"/>
  <c r="I178" i="3"/>
  <c r="I211" i="3"/>
  <c r="I210" i="3" s="1"/>
  <c r="I209" i="3" s="1"/>
  <c r="I177" i="3"/>
  <c r="I176" i="3"/>
  <c r="J165" i="3"/>
  <c r="J164" i="3" s="1"/>
  <c r="J163" i="3" s="1"/>
  <c r="J162" i="3" s="1"/>
  <c r="J161" i="3" s="1"/>
  <c r="K165" i="3"/>
  <c r="K164" i="3" s="1"/>
  <c r="K163" i="3" s="1"/>
  <c r="K162" i="3" s="1"/>
  <c r="K161" i="3" s="1"/>
  <c r="J152" i="3"/>
  <c r="J150" i="3" s="1"/>
  <c r="J149" i="3" s="1"/>
  <c r="J145" i="3" s="1"/>
  <c r="J144" i="3" s="1"/>
  <c r="K152" i="3"/>
  <c r="K150" i="3" s="1"/>
  <c r="K149" i="3" s="1"/>
  <c r="K145" i="3" s="1"/>
  <c r="K144" i="3" s="1"/>
  <c r="K143" i="3" s="1"/>
  <c r="I165" i="3"/>
  <c r="I164" i="3" s="1"/>
  <c r="I163" i="3" s="1"/>
  <c r="I162" i="3" s="1"/>
  <c r="I161" i="3" s="1"/>
  <c r="I152" i="3"/>
  <c r="I150" i="3" s="1"/>
  <c r="I149" i="3" s="1"/>
  <c r="I145" i="3" s="1"/>
  <c r="I144" i="3" s="1"/>
  <c r="I105" i="3"/>
  <c r="I104" i="3"/>
  <c r="I103" i="3" s="1"/>
  <c r="I81" i="3" s="1"/>
  <c r="I28" i="3"/>
  <c r="I22" i="3" s="1"/>
  <c r="I21" i="3" s="1"/>
  <c r="J270" i="3"/>
  <c r="J269" i="3" s="1"/>
  <c r="K270" i="3"/>
  <c r="K269" i="3" s="1"/>
  <c r="I270" i="3"/>
  <c r="I269" i="3" s="1"/>
  <c r="I264" i="3" s="1"/>
  <c r="I263" i="3" s="1"/>
  <c r="I262" i="3" s="1"/>
  <c r="J277" i="3"/>
  <c r="K277" i="3"/>
  <c r="I277" i="3"/>
  <c r="J275" i="3"/>
  <c r="K275" i="3"/>
  <c r="I275" i="3"/>
  <c r="I197" i="3"/>
  <c r="J263" i="3"/>
  <c r="J262" i="3" s="1"/>
  <c r="K263" i="3"/>
  <c r="K262" i="3" s="1"/>
  <c r="K105" i="3"/>
  <c r="K104" i="3" s="1"/>
  <c r="K103" i="3" s="1"/>
  <c r="K81" i="3" s="1"/>
  <c r="J105" i="3"/>
  <c r="J104" i="3" s="1"/>
  <c r="J103" i="3" s="1"/>
  <c r="J81" i="3" s="1"/>
  <c r="I247" i="3"/>
  <c r="I246" i="3" s="1"/>
  <c r="I245" i="3" s="1"/>
  <c r="I244" i="3" s="1"/>
  <c r="I243" i="3" s="1"/>
  <c r="I242" i="3" s="1"/>
  <c r="I185" i="3"/>
  <c r="I186" i="3"/>
  <c r="I187" i="3"/>
  <c r="I188" i="3"/>
  <c r="J233" i="3"/>
  <c r="J232" i="3" s="1"/>
  <c r="J231" i="3" s="1"/>
  <c r="J230" i="3" s="1"/>
  <c r="J229" i="3" s="1"/>
  <c r="J228" i="3" s="1"/>
  <c r="J227" i="3" s="1"/>
  <c r="K233" i="3"/>
  <c r="K232" i="3" s="1"/>
  <c r="K231" i="3" s="1"/>
  <c r="K230" i="3" s="1"/>
  <c r="K229" i="3" s="1"/>
  <c r="K228" i="3" s="1"/>
  <c r="K227" i="3" s="1"/>
  <c r="I233" i="3"/>
  <c r="I232" i="3" s="1"/>
  <c r="I231" i="3" s="1"/>
  <c r="I230" i="3" s="1"/>
  <c r="I229" i="3" s="1"/>
  <c r="I228" i="3" s="1"/>
  <c r="I227" i="3" s="1"/>
  <c r="J197" i="3"/>
  <c r="K197" i="3"/>
  <c r="J23" i="3"/>
  <c r="J22" i="3" s="1"/>
  <c r="J21" i="3" s="1"/>
  <c r="J14" i="3" s="1"/>
  <c r="K23" i="3"/>
  <c r="J28" i="3"/>
  <c r="K28" i="3"/>
  <c r="I14" i="3"/>
  <c r="I13" i="3" l="1"/>
  <c r="I175" i="3"/>
  <c r="I174" i="3" s="1"/>
  <c r="K22" i="3"/>
  <c r="K21" i="3" s="1"/>
  <c r="K14" i="3" s="1"/>
  <c r="J13" i="3"/>
  <c r="K13" i="3"/>
  <c r="K291" i="3" s="1"/>
  <c r="I143" i="3"/>
  <c r="I12" i="3" s="1"/>
  <c r="J143" i="3"/>
  <c r="K12" i="3" l="1"/>
  <c r="J12" i="3"/>
  <c r="I291" i="3"/>
  <c r="J291" i="3"/>
  <c r="H292" i="3" l="1"/>
  <c r="I292" i="3" l="1"/>
</calcChain>
</file>

<file path=xl/sharedStrings.xml><?xml version="1.0" encoding="utf-8"?>
<sst xmlns="http://schemas.openxmlformats.org/spreadsheetml/2006/main" count="1786" uniqueCount="327">
  <si>
    <t>Текущий год</t>
  </si>
  <si>
    <t>Очередной год</t>
  </si>
  <si>
    <t>Плановый период</t>
  </si>
  <si>
    <t>Форма № 3</t>
  </si>
  <si>
    <t>ДАННЫЕ О БЮДЖЕТНЫХ АССИГНОВАНИЯХ</t>
  </si>
  <si>
    <t>НА РЕАЛИЗАЦИЮ МУНИЦИПАЛЬНЫХ ПРОГРАММ</t>
  </si>
  <si>
    <t>Первый год планового периода</t>
  </si>
  <si>
    <t>Второй год планового периода</t>
  </si>
  <si>
    <t>Классификация</t>
  </si>
  <si>
    <t>Код главы</t>
  </si>
  <si>
    <t>Раздел, подраздел</t>
  </si>
  <si>
    <t>ВР</t>
  </si>
  <si>
    <t>средства собственного бюджета на 2 год планового периода</t>
  </si>
  <si>
    <t>Муниципальная программа (подпрограмма)</t>
  </si>
  <si>
    <t>ЦСР</t>
  </si>
  <si>
    <t xml:space="preserve">Распределение объемов бюджетных ассигнований на реализацию муниципальных целевых программ, тыс. руб.   </t>
  </si>
  <si>
    <t>Присмотр и уход (обучающиеся за исключением детей-инвалидов, От 3 лет до 8 лет, группа полного дня)</t>
  </si>
  <si>
    <t>Присмотр и уход (Обучающиеся, за исключением детей-инвалидов и инвалидов, От 1 лет до 3 лет, группа полного дня)</t>
  </si>
  <si>
    <t>Реализация основных общеобразовательных программ дошкольного образования (Обучающиеся за исключением обучающихся с ограниченными возможностями здоровья (ОВЗ) и детей-инвалидов, От 1 года до 3 лет, группа полного дня, очная)</t>
  </si>
  <si>
    <t>Реализация основных общеобразовательных программ дошкольного образования (Обучающиеся за исключением обучающихся с ограниченными возможностями здоровья (ОВЗ) и детей-инвалидов, От 3 лет до 8 лет, группа полного дня, Очная)</t>
  </si>
  <si>
    <t>0701</t>
  </si>
  <si>
    <t>0702</t>
  </si>
  <si>
    <t>Налог на имущество и землю</t>
  </si>
  <si>
    <t>человек</t>
  </si>
  <si>
    <t>МАДОУ детский сад №  6 «Звездочка»</t>
  </si>
  <si>
    <t xml:space="preserve">МБДОУ детский сад № 9 </t>
  </si>
  <si>
    <t>МБДОУ детский сад № 11 «Золотой ключик»</t>
  </si>
  <si>
    <t>МАДОУ детский сад № 13 «В гостях у сказки»</t>
  </si>
  <si>
    <t>МАДОУ детский сад № 22</t>
  </si>
  <si>
    <t>МАДОУ детский сад № 25</t>
  </si>
  <si>
    <t>МАОУ школа № 1</t>
  </si>
  <si>
    <t>Реализация основных общеобразовательных программ начального общего образования (Очная)</t>
  </si>
  <si>
    <t>Реализация основных общеобразовательных программ основного общего образования (Очная)</t>
  </si>
  <si>
    <t>Реализация основных общеобразовательных программ среднего общего образования (Очная)</t>
  </si>
  <si>
    <t>МАОУ лицей № 5</t>
  </si>
  <si>
    <t>МАОУ СОШ № 6</t>
  </si>
  <si>
    <t>МБОУ школа № 7</t>
  </si>
  <si>
    <t>0703</t>
  </si>
  <si>
    <t>МАОУ школа № 9</t>
  </si>
  <si>
    <t>МАОУ школа № 10</t>
  </si>
  <si>
    <t>МАОУ школа № 11</t>
  </si>
  <si>
    <t xml:space="preserve">МАОУ гимназия № 13 </t>
  </si>
  <si>
    <t>МАОУ СОШ № 14</t>
  </si>
  <si>
    <t>МАОУ СОШ № 16</t>
  </si>
  <si>
    <t>МАОУ СОШ № 17</t>
  </si>
  <si>
    <t>Внедрение модели персонифицированного финансирования дополнительного образования детей</t>
  </si>
  <si>
    <t>Реализация дополнительных общеразвивающих программ</t>
  </si>
  <si>
    <t xml:space="preserve">Спортивная подготовка по олимпийским видам спорта </t>
  </si>
  <si>
    <t>1101</t>
  </si>
  <si>
    <t>Спортивная школа г.о. Долгопрудный</t>
  </si>
  <si>
    <t>чел-час</t>
  </si>
  <si>
    <t>Центр творчества «Московия» г.о. Долгопрудный</t>
  </si>
  <si>
    <t>28800</t>
  </si>
  <si>
    <t>93600</t>
  </si>
  <si>
    <t>634</t>
  </si>
  <si>
    <t>Приложение № 1</t>
  </si>
  <si>
    <t xml:space="preserve"> </t>
  </si>
  <si>
    <t>Сведения о планируемых объемах оказания муниципальных услуг (работ) муниципальными бюджетными и автономными учреждениями, а также о планируемых объемах субсидий на их финансовое обеспечение*</t>
  </si>
  <si>
    <t>* форма заполняется в разрезе ГРБС, выполняющих функции и полномочия учредителя муниципальных учреждений городского округа Долгопрудный</t>
  </si>
  <si>
    <t/>
  </si>
  <si>
    <t>Наименование учреждения*                       *(форма заполняется в разрезе учреждений)</t>
  </si>
  <si>
    <t>Наименование услуги (работы)</t>
  </si>
  <si>
    <t xml:space="preserve">Мероприятие (в том числе пункт/подпункт) муниципальной программы (подпрограммы), в целях реализации которого предоставляется субсидия </t>
  </si>
  <si>
    <t>Показатель, характеризующий объем муниципальной услуги (работы)</t>
  </si>
  <si>
    <t>Объем муниципальной  услуги (работы). Факт за отчетный  год</t>
  </si>
  <si>
    <t>Объем муниципальной услуги (работы). Оценка исполнения текущего года</t>
  </si>
  <si>
    <t>Объем муниципальной  услуги (работы). Запланировано на очередной финансовый год</t>
  </si>
  <si>
    <t>Объем муниципальной услуги (работы). Прогноз первого  года планового периода</t>
  </si>
  <si>
    <t>Объем муниципальной услуги (работы). Прогноз второго года планового периода</t>
  </si>
  <si>
    <t>Объем субсидий на финансовое обеспечение оказания муниципальных услуг, выполнения работ (тыс.руб). Факт за отчетный год</t>
  </si>
  <si>
    <t>Объем субсидий на финансовое обеспечение оказания муниципальных услуг, выполнения работ (тыс.руб). Оценка исполнения текущего года</t>
  </si>
  <si>
    <t>Объем субсидий на финансовое обеспечение оказания муниципальных услуг, выполнения работ (тыс.руб). Запланировано  на очередной финансовый год</t>
  </si>
  <si>
    <t>Объем субсидий на финансовое обеспечение оказания муниципальных услуг, выполнения работ (тыс.руб). Запланировано на первый год планового периода</t>
  </si>
  <si>
    <t>Объем субсидий на финансовое обеспечение оказания муниципальных услуг, выполнения работ (тыс.руб).  Запланировано на второй год планового периода</t>
  </si>
  <si>
    <t>Число обучающихся</t>
  </si>
  <si>
    <t>902 0701 0310106050 611</t>
  </si>
  <si>
    <t>902 0701 0310106040 611</t>
  </si>
  <si>
    <t>902 0701 0310106040 621</t>
  </si>
  <si>
    <t>902 0702 0310106050 621</t>
  </si>
  <si>
    <t>902 0702 0310106050 611</t>
  </si>
  <si>
    <t>Мероприятие 02.01. Расходы на обеспечение деятельности (оказание услуг) муниципальных учреждений - организации дополнительного образования</t>
  </si>
  <si>
    <t>Среднегодовая численность потребителей муниципальной услуги</t>
  </si>
  <si>
    <t>902 0703 0320206060 611</t>
  </si>
  <si>
    <t>902 0703 0320400940 611</t>
  </si>
  <si>
    <t>902 0703 0520106150 611</t>
  </si>
  <si>
    <t>Итого по   виду расходов</t>
  </si>
  <si>
    <r>
      <rPr>
        <b/>
        <sz val="9"/>
        <rFont val="Arial"/>
        <family val="2"/>
        <charset val="204"/>
      </rPr>
      <t>№ п/п</t>
    </r>
  </si>
  <si>
    <r>
      <rPr>
        <b/>
        <sz val="9"/>
        <rFont val="Arial"/>
        <family val="2"/>
        <charset val="204"/>
      </rPr>
      <t>Единица измерения</t>
    </r>
  </si>
  <si>
    <r>
      <rPr>
        <b/>
        <sz val="9"/>
        <rFont val="Arial"/>
        <family val="2"/>
        <charset val="204"/>
      </rPr>
      <t>Код (коды) бюджетной классификации</t>
    </r>
  </si>
  <si>
    <r>
      <rPr>
        <b/>
        <sz val="9"/>
        <rFont val="Calibri"/>
        <family val="2"/>
        <charset val="204"/>
      </rPr>
      <t>1</t>
    </r>
  </si>
  <si>
    <r>
      <rPr>
        <b/>
        <sz val="9"/>
        <rFont val="Calibri"/>
        <family val="2"/>
        <charset val="204"/>
      </rPr>
      <t>2</t>
    </r>
  </si>
  <si>
    <r>
      <rPr>
        <b/>
        <sz val="9"/>
        <rFont val="Calibri"/>
        <family val="2"/>
        <charset val="204"/>
      </rPr>
      <t>3</t>
    </r>
  </si>
  <si>
    <r>
      <rPr>
        <b/>
        <sz val="9"/>
        <rFont val="Calibri"/>
        <family val="2"/>
        <charset val="204"/>
      </rPr>
      <t>4</t>
    </r>
  </si>
  <si>
    <t>902 0701 0310106040 621           902 0701 0310102010 621</t>
  </si>
  <si>
    <t>Мероприятие 01.17
Расходы на обеспечение деятельности (оказание услуг) муниципальных учреждений – дошкольные образовательные организации                  Мероприятие 01.07.
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</si>
  <si>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902 0701 0310106040 611           902 0701 0310102010 611</t>
  </si>
  <si>
    <t>902 0701 0310106050 621           902 0702 0310162010 621</t>
  </si>
  <si>
    <t>Мероприятие 01.21
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образования.                                  Мероприятие 01.07.
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</si>
  <si>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902 0701 0310106050 621  </t>
  </si>
  <si>
    <t xml:space="preserve">Интернет </t>
  </si>
  <si>
    <t xml:space="preserve">902 0702 0310106050 621 </t>
  </si>
  <si>
    <t xml:space="preserve">902 0702 0310106050 621  </t>
  </si>
  <si>
    <t>Реализация основных общеобразовательных программ дошкольного образования (Обучающиеся за исключением обучающихся с ограниченными возможностями здоровья (ОВЗ) и детей-инвалидов, От 1 года до 3 лет, группа полного дня, Очная)</t>
  </si>
  <si>
    <t>Мероприятие 04.02. Внедрение и обеспечение функционирования модели персонифицированного финансирования дополнительного образования детей</t>
  </si>
  <si>
    <t>Мероприятие 01.01. Обеспечение деятельности муниципальных органов – учреждения в сфере образования</t>
  </si>
  <si>
    <t>902 0702 0310106050 621           902 0702 0310162010 621           902 0703 0310162010 621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</si>
  <si>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</si>
  <si>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</si>
  <si>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</si>
  <si>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</si>
  <si>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Мероприятия по организации отдыха детей в каникулярное время</t>
  </si>
  <si>
    <t>Оказание мер социальной поддержки и социальной помощи гражданам (Питание детей из многодетных, неполных, малоимущих семей, семей, оказавшихся в трудной жизненной ситуации, в общеобразовательных учреждениях)</t>
  </si>
  <si>
    <t>2024г.ГЗ</t>
  </si>
  <si>
    <t>03 - Муниципальная программа "Образование"</t>
  </si>
  <si>
    <t>1 - Подпрограмма "Общее образование"</t>
  </si>
  <si>
    <t>01 - Основное мероприятие "Финансовое обеспечение деятельности образовательных организаций"</t>
  </si>
  <si>
    <t>Расходы на обеспечение деятельности (оказание услуг) муниципальных учреждений - дошкольные образовательные организации</t>
  </si>
  <si>
    <t>Предоставление субсидий бюджетным, автономным учреждениям и иным некоммерческим организациям</t>
  </si>
  <si>
    <t>902</t>
  </si>
  <si>
    <t>600</t>
  </si>
  <si>
    <t>Субсидии бюджетным учреждениям</t>
  </si>
  <si>
    <t>610</t>
  </si>
  <si>
    <t>Неуказанное направление</t>
  </si>
  <si>
    <t>611</t>
  </si>
  <si>
    <t>Субсидии автономным учреждениям</t>
  </si>
  <si>
    <t>620</t>
  </si>
  <si>
    <t>621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</si>
  <si>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</si>
  <si>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612</t>
  </si>
  <si>
    <t>622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</si>
  <si>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</si>
  <si>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614</t>
  </si>
  <si>
    <t>624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</si>
  <si>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</si>
  <si>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</si>
  <si>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</si>
  <si>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631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</si>
  <si>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</si>
  <si>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</si>
  <si>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0709</t>
  </si>
  <si>
    <t>100</t>
  </si>
  <si>
    <t>Расходы на выплаты персоналу казенных учреждений</t>
  </si>
  <si>
    <t>110</t>
  </si>
  <si>
    <t>111</t>
  </si>
  <si>
    <t>119</t>
  </si>
  <si>
    <t>Закупка товаров, работ и услуг для обеспечения государственных (муниципальных) нужд</t>
  </si>
  <si>
    <t>1004</t>
  </si>
  <si>
    <t>200</t>
  </si>
  <si>
    <t>Иные закупки товаров, работ и услуг для обеспечения государственных (муниципальных) нужд</t>
  </si>
  <si>
    <t>240</t>
  </si>
  <si>
    <t>244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</si>
  <si>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</si>
  <si>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</si>
  <si>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</si>
  <si>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</si>
  <si>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321</t>
  </si>
  <si>
    <t>Выплата пособия педагогическим работникам муниципальных дошкольных и общеобразовательных организаций - молодым специалистам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</si>
  <si>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 за счет средств местного бюджета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</si>
  <si>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</si>
  <si>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</si>
  <si>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02 - 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</si>
  <si>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</si>
  <si>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323</t>
  </si>
  <si>
    <t>Создание и содержание дополнительных мест для детей в возрасте от 1,5 до 7 лет в организациях, осуществляющих присмотр и уход за детьми</t>
  </si>
  <si>
    <t>04 - 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</si>
  <si>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</si>
  <si>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EВ - Федеральный проект "Патриотическое воспитание граждан Российской Федерации"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</si>
  <si>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</si>
  <si>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P2 - Федеральный проект "Содействие занятости"</t>
  </si>
  <si>
    <t>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</si>
  <si>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</si>
  <si>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2 - Подпрограмма "Дополнительное образование, воспитание и психолого-социальное сопровождение детей"</t>
  </si>
  <si>
    <t>02 - Основное мероприятие "Финансовое обеспечение деятельности организаций дополнительного образования"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</si>
  <si>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</si>
  <si>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03 - Основное мероприятие "Обеспечение развития инновационной инфраструктуры общего образования"</t>
  </si>
  <si>
    <t>04 - Основное мероприятие "Обеспечение функционирования модели персонифицированного финансирования дополнительного образования детей"</t>
  </si>
  <si>
    <t>Внедрение и обеспечение функционирования модели персонифицированного финансирования дополнительного образования детей</t>
  </si>
  <si>
    <t>615</t>
  </si>
  <si>
    <t>625</t>
  </si>
  <si>
    <t>635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</si>
  <si>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</si>
  <si>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</si>
  <si>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</si>
  <si>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</si>
  <si>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816</t>
  </si>
  <si>
    <t>4 - Обеспечивающая подпрограмма</t>
  </si>
  <si>
    <t>01 - Основное мероприятие "Создание условий для реализации полномочий органов местного самоуправления"</t>
  </si>
  <si>
    <t>Обеспечение деятельности органов местного самоуправления</t>
  </si>
  <si>
    <t>Расходы на выплаты персоналу государственных (муниципальных) органов</t>
  </si>
  <si>
    <t>120</t>
  </si>
  <si>
    <t>121</t>
  </si>
  <si>
    <t>122</t>
  </si>
  <si>
    <t>129</t>
  </si>
  <si>
    <t>Мероприятия в сфере образования</t>
  </si>
  <si>
    <t>Стипендии</t>
  </si>
  <si>
    <t>340</t>
  </si>
  <si>
    <t>04 - Муниципальная программа "Социальная защита населения"</t>
  </si>
  <si>
    <t>1 - Подпрограмма "Социальная поддержка граждан"</t>
  </si>
  <si>
    <t>09 - Основное мероприятие "Социальная поддержка отдельных категорий граждан и почетных граждан Московской области"</t>
  </si>
  <si>
    <t>2 - Подпрограмма " Развитие системы отдыха и оздоровления детей"</t>
  </si>
  <si>
    <t>03 - Основное мероприятие "Мероприятия по организации отдыха детей в каникулярное время"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</si>
  <si>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</si>
  <si>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0707</t>
  </si>
  <si>
    <t>05 - Муниципальная программа "Спорт"</t>
  </si>
  <si>
    <t>2 - Подпрограмма "Подготовка спортивного резерва"</t>
  </si>
  <si>
    <t>01 - Основное мероприятие "Подготовка спортивных сборных команд"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</si>
  <si>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</si>
  <si>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08 - Муниципальная программа "Безопасность и обеспечение безопасности жизнедеятельности населения"</t>
  </si>
  <si>
    <t>1 - Подпрограмма "Профилактика преступлений и иных правонарушений"</t>
  </si>
  <si>
    <t>05 - 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</si>
  <si>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</si>
  <si>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0314</t>
  </si>
  <si>
    <t>12 - Муниципальная программа "Управление имуществом и муниципальными финансами"</t>
  </si>
  <si>
    <t>5 - Обеспечивающая подпрограмма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</si>
  <si>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</si>
  <si>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0113</t>
  </si>
  <si>
    <t>247</t>
  </si>
  <si>
    <t>Уплата налогов, сборов и иных платежей</t>
  </si>
  <si>
    <t>850</t>
  </si>
  <si>
    <t>851</t>
  </si>
  <si>
    <t>03 - Основное мероприятие "Мероприятия, реализуемые в целях создания условий для реализации полномочий органов местного самоуправления"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</si>
  <si>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</si>
  <si>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15 - Муниципальная программа "Цифровое муниципальное образование"</t>
  </si>
  <si>
    <t>2 - 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</si>
  <si>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01 - Основное мероприятие "Информационная инфраструктура"</t>
  </si>
  <si>
    <t>Развитие информационной инфраструктуры</t>
  </si>
  <si>
    <t>0410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</si>
  <si>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 за счет средств местного бюджета</t>
  </si>
  <si>
    <t>E4 - Федеральный проект "Цифровая образовательная среда"</t>
  </si>
  <si>
    <t>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</si>
  <si>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18 - Муниципальная программа "Строительство и капитальный ремонт объектов социальной инфраструктуры"</t>
  </si>
  <si>
    <t>3 - Подпрограмма "Строительство (реконструкция), капитальный ремонт объектов образования"</t>
  </si>
  <si>
    <t>07 - 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</si>
  <si>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Проведение работ по капитальному ремонту зданий региональных (муниципальных) общеобразовательных организаций за счет средств местного бюджета</t>
  </si>
  <si>
    <t>Итого:</t>
  </si>
  <si>
    <t>0310106040</t>
  </si>
  <si>
    <t>0310106050</t>
  </si>
  <si>
    <t>0310162010</t>
  </si>
  <si>
    <t>0310162020</t>
  </si>
  <si>
    <t>0310162140</t>
  </si>
  <si>
    <t>0310163180</t>
  </si>
  <si>
    <t>0310172140</t>
  </si>
  <si>
    <t>03101L0500</t>
  </si>
  <si>
    <t>03101R3031</t>
  </si>
  <si>
    <t>0310262090</t>
  </si>
  <si>
    <t>03102L3040</t>
  </si>
  <si>
    <t>03102S2870</t>
  </si>
  <si>
    <t>03102S2880</t>
  </si>
  <si>
    <t>03102S2970</t>
  </si>
  <si>
    <t>0310463190</t>
  </si>
  <si>
    <t>031EВ51791</t>
  </si>
  <si>
    <t>031P252530</t>
  </si>
  <si>
    <t>031P2S2330</t>
  </si>
  <si>
    <t>0320206060</t>
  </si>
  <si>
    <t>03203S2980</t>
  </si>
  <si>
    <t>0320400940</t>
  </si>
  <si>
    <t>0340100130</t>
  </si>
  <si>
    <t>0340100950</t>
  </si>
  <si>
    <t>0410900923</t>
  </si>
  <si>
    <t>0420300410</t>
  </si>
  <si>
    <t>04203S2190</t>
  </si>
  <si>
    <t>0520106150</t>
  </si>
  <si>
    <t>0810500990</t>
  </si>
  <si>
    <t>1250106070</t>
  </si>
  <si>
    <t>1250300830</t>
  </si>
  <si>
    <t>1520101150</t>
  </si>
  <si>
    <t>1520170600</t>
  </si>
  <si>
    <t>152E481690</t>
  </si>
  <si>
    <t>1830773770</t>
  </si>
  <si>
    <t>0310272870</t>
  </si>
  <si>
    <t>902 0701 0310106050 621          902 0701 0310162010 621             902 0702 0310162010 621           902 0702 0310106050 621          902 0703 0310162010 621</t>
  </si>
  <si>
    <t>903 0701 0310106050 621          902 0701 0310162010 621             902 0702 0310162010 621           902 0702 0310106050 621          902 0703 0310162010 621</t>
  </si>
  <si>
    <t>904 0701 0310106050 621          902 0701 0310162010 621             902 0702 0310162010 621           902 0702 0310106050 621          902 0703 0310162010 621</t>
  </si>
  <si>
    <t>905 0701 0310106050 621          902 0701 0310162010 621             902 0702 0310162010 621           902 0702 0310106050 621          902 0703 0310162010 621</t>
  </si>
  <si>
    <t>906 0701 0310106050 621          902 0701 0310162010 621             902 0702 0310162010 621           902 0702 0310106050 621          902 0703 0310162010 621</t>
  </si>
  <si>
    <t>907 0701 0310106050 621          902 0701 0310162010 621             902 0702 0310162010 621           902 0702 0310106050 621          902 0703 0310162010 621</t>
  </si>
  <si>
    <t>908 0701 0310106050 621          902 0701 0310162010 621             902 0702 0310162010 621           902 0702 0310106050 621          902 0703 0310162010 621</t>
  </si>
  <si>
    <t>909 0701 0310106050 621          902 0701 0310162010 621             902 0702 0310162010 621           902 0702 0310106050 621          902 0703 0310162010 621</t>
  </si>
  <si>
    <t>910 0701 0310106050 621          902 0701 0310162010 621             902 0702 0310162010 621           902 0702 0310106050 621          902 0703 0310162010 621</t>
  </si>
  <si>
    <t>911 0701 0310106050 621          902 0701 0310162010 621             902 0702 0310162010 621           902 0702 0310106050 621          902 0703 0310162010 621</t>
  </si>
  <si>
    <t>912 0701 0310106050 621          902 0701 0310162010 621             902 0702 0310162010 621           902 0702 0310106050 621          902 0703 0310162010 621</t>
  </si>
  <si>
    <t>913 0701 0310106050 621          902 0701 0310162010 621             902 0702 0310162010 621           902 0702 0310106050 621          902 0703 0310162010 621</t>
  </si>
  <si>
    <t>914 0701 0310106050 621          902 0701 0310162010 621             902 0702 0310162010 621           902 0702 0310106050 621          902 0703 0310162010 621</t>
  </si>
  <si>
    <t>915 0701 0310106050 621          902 0701 0310162010 621             902 0702 0310162010 621           902 0702 0310106050 621          902 0703 0310162010 621</t>
  </si>
  <si>
    <t>916 0701 0310106050 621          902 0701 0310162010 621             902 0702 0310162010 621           902 0702 0310106050 621          902 0703 0310162010 621</t>
  </si>
  <si>
    <t>917 0701 0310106050 621          902 0701 0310162010 621             902 0702 0310162010 621           902 0702 0310106050 621          902 0703 0310162010 621</t>
  </si>
  <si>
    <t>918 0701 0310106050 621          902 0701 0310162010 621             902 0702 0310162010 621           902 0702 0310106050 621          902 0703 0310162010 621</t>
  </si>
  <si>
    <t>919 0701 0310106050 621          902 0701 0310162010 621             902 0702 0310162010 621           902 0702 0310106050 621          902 0703 0310162010 621</t>
  </si>
  <si>
    <t>920 0701 0310106050 621          902 0701 0310162010 621             902 0702 0310162010 621           902 0702 0310106050 621          902 0703 0310162010 621</t>
  </si>
  <si>
    <t>921 0701 0310106050 621          902 0701 0310162010 621             902 0702 0310162010 621           902 0702 0310106050 621          902 0703 0310162010 621</t>
  </si>
  <si>
    <t>922 0701 0310106050 621          902 0701 0310162010 621             902 0702 0310162010 621           902 0702 0310106050 621          902 0703 0310162010 621</t>
  </si>
  <si>
    <t>923 0701 0310106050 621          902 0701 0310162010 621             902 0702 0310162010 621           902 0702 0310106050 621          902 0703 0310162010 621</t>
  </si>
  <si>
    <t>924 0701 0310106050 621          902 0701 0310162010 621             902 0702 0310162010 621           902 0702 0310106050 621          902 0703 0310162010 621</t>
  </si>
  <si>
    <t>925 0701 0310106050 621          902 0701 0310162010 621             902 0702 0310162010 621           902 0702 0310106050 621          902 0703 0310162010 621</t>
  </si>
  <si>
    <t>926 0701 0310106050 621          902 0701 0310162010 621             902 0702 0310162010 621           902 0702 0310106050 621          902 0703 0310162010 621</t>
  </si>
  <si>
    <t>927 0701 0310106050 621          902 0701 0310162010 621             902 0702 0310162010 621           902 0702 0310106050 621          902 0703 0310162010 621</t>
  </si>
  <si>
    <t>928 0701 0310106050 621          902 0701 0310162010 621             902 0702 0310162010 621           902 0702 0310106050 621          902 0703 0310162010 621</t>
  </si>
  <si>
    <t>929 0701 0310106050 621          902 0701 0310162010 621             902 0702 0310162010 621           902 0702 0310106050 621          902 0703 0310162010 621</t>
  </si>
  <si>
    <t>930 0701 0310106050 621          902 0701 0310162010 621             902 0702 0310162010 621           902 0702 0310106050 621          902 0703 0310162010 621</t>
  </si>
  <si>
    <t>931 0701 0310106050 621          902 0701 0310162010 621             902 0702 0310162010 621           902 0702 0310106050 621          902 0703 0310162010 621</t>
  </si>
  <si>
    <t>932 0701 0310106050 621          902 0701 0310162010 621             902 0702 0310162010 621           902 0702 0310106050 621          902 0703 0310162010 621</t>
  </si>
  <si>
    <t>933 0701 0310106050 621          902 0701 0310162010 621             902 0702 0310162010 621           902 0702 0310106050 621          902 0703 0310162010 621</t>
  </si>
  <si>
    <t>934 0701 0310106050 621          902 0701 0310162010 621             902 0702 0310162010 621           902 0702 0310106050 621          902 0703 0310162010 621</t>
  </si>
  <si>
    <t>935 0701 0310106050 621          902 0701 0310162010 621             902 0702 0310162010 621           902 0702 0310106050 621          902 0703 0310162010 621</t>
  </si>
  <si>
    <t>936 0701 0310106050 621          902 0701 0310162010 621             902 0702 0310162010 621           902 0702 0310106050 621          902 0703 0310162010 621</t>
  </si>
  <si>
    <t>937 0701 0310106050 621          902 0701 0310162010 621             902 0702 0310162010 621           902 0702 0310106050 621          902 0703 0310162010 621</t>
  </si>
  <si>
    <t>938 0701 0310106050 621          902 0701 0310162010 621             902 0702 0310162010 621           902 0702 0310106050 621          902 0703 0310162010 621</t>
  </si>
  <si>
    <t>939 0701 0310106050 621          902 0701 0310162010 621             902 0702 0310162010 621           902 0702 0310106050 621          902 0703 0310162010 621</t>
  </si>
  <si>
    <t>940 0701 0310106050 621          902 0701 0310162010 621             902 0702 0310162010 621           902 0702 0310106050 621          902 0703 0310162010 621</t>
  </si>
  <si>
    <t>941 0701 0310106050 621          902 0701 0310162010 621             902 0702 0310162010 621           902 0702 0310106050 621          902 0703 0310162010 621</t>
  </si>
  <si>
    <t>942 0701 0310106050 621          902 0701 0310162010 621             902 0702 0310162010 621           902 0702 0310106050 621          902 0703 0310162010 621</t>
  </si>
  <si>
    <t>943 0701 0310106050 621          902 0701 0310162010 621             902 0702 0310162010 621           902 0702 0310106050 621          902 0703 0310162010 621</t>
  </si>
  <si>
    <t>944 0701 0310106050 621          902 0701 0310162010 621             902 0702 0310162010 621           902 0702 0310106050 621          902 0703 0310162010 621</t>
  </si>
  <si>
    <t>945 0701 0310106050 621          902 0701 0310162010 621             902 0702 0310162010 621           902 0702 0310106050 621          902 0703 0310162010 621</t>
  </si>
  <si>
    <t>946 0701 0310106050 621          902 0701 0310162010 621             902 0702 0310162010 621           902 0702 0310106050 621          902 0703 0310162010 621</t>
  </si>
  <si>
    <t>947 0701 0310106050 621          902 0701 0310162010 621             902 0702 0310162010 621           902 0702 0310106050 621          902 0703 0310162010 621</t>
  </si>
  <si>
    <t>948 0701 0310106050 621          902 0701 0310162010 621             902 0702 0310162010 621           902 0702 0310106050 621          902 0703 0310162010 621</t>
  </si>
  <si>
    <t>949 0701 0310106050 621          902 0701 0310162010 621             902 0702 0310162010 621           902 0702 0310106050 621          902 0703 0310162010 621</t>
  </si>
  <si>
    <t>950 0701 0310106050 621          902 0701 0310162010 621             902 0702 0310162010 621           902 0702 0310106050 621          902 0703 0310162010 621</t>
  </si>
  <si>
    <t>2025г.ГЗ</t>
  </si>
  <si>
    <t>627</t>
  </si>
  <si>
    <t>23328</t>
  </si>
  <si>
    <t>23329</t>
  </si>
  <si>
    <t>23330</t>
  </si>
  <si>
    <t>69408</t>
  </si>
  <si>
    <t>69409</t>
  </si>
  <si>
    <t>69410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</si>
</sst>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25" x14ac:knownFonts="1">
    <font>
      <sz val="9"/>
      <name val="Arial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Calibri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</font>
    <font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7030A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theme="8"/>
      <name val="Arial"/>
      <family val="2"/>
      <charset val="204"/>
    </font>
    <font>
      <sz val="12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133">
    <xf numFmtId="0" fontId="0" fillId="0" borderId="0" xfId="0"/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1" xfId="1" applyNumberFormat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lef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left" vertical="center"/>
    </xf>
    <xf numFmtId="0" fontId="14" fillId="0" borderId="6" xfId="1" applyFont="1" applyFill="1" applyBorder="1" applyAlignment="1">
      <alignment horizontal="left" vertical="center"/>
    </xf>
    <xf numFmtId="0" fontId="14" fillId="0" borderId="7" xfId="1" applyFont="1" applyFill="1" applyBorder="1" applyAlignment="1">
      <alignment horizontal="left" vertical="center"/>
    </xf>
    <xf numFmtId="49" fontId="14" fillId="0" borderId="1" xfId="1" applyNumberFormat="1" applyFont="1" applyFill="1" applyBorder="1" applyAlignment="1">
      <alignment horizontal="left" vertical="center" wrapText="1"/>
    </xf>
    <xf numFmtId="49" fontId="12" fillId="3" borderId="1" xfId="1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/>
    <xf numFmtId="49" fontId="12" fillId="0" borderId="1" xfId="1" applyNumberFormat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left" vertical="center" wrapText="1"/>
    </xf>
    <xf numFmtId="4" fontId="17" fillId="0" borderId="1" xfId="0" applyNumberFormat="1" applyFont="1" applyFill="1" applyBorder="1"/>
    <xf numFmtId="4" fontId="12" fillId="0" borderId="1" xfId="1" applyNumberFormat="1" applyFont="1" applyFill="1" applyBorder="1" applyAlignment="1">
      <alignment horizontal="right" vertical="center" wrapText="1"/>
    </xf>
    <xf numFmtId="0" fontId="0" fillId="0" borderId="0" xfId="0" applyFill="1"/>
    <xf numFmtId="49" fontId="12" fillId="4" borderId="1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2" fillId="0" borderId="1" xfId="1" applyFont="1" applyFill="1" applyBorder="1" applyAlignment="1">
      <alignment horizontal="left" vertical="center" wrapText="1"/>
    </xf>
    <xf numFmtId="4" fontId="0" fillId="0" borderId="0" xfId="0" applyNumberFormat="1" applyFill="1"/>
    <xf numFmtId="164" fontId="20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 wrapText="1"/>
    </xf>
    <xf numFmtId="0" fontId="0" fillId="5" borderId="0" xfId="0" applyFill="1"/>
    <xf numFmtId="164" fontId="20" fillId="5" borderId="0" xfId="0" applyNumberFormat="1" applyFont="1" applyFill="1" applyBorder="1" applyAlignment="1">
      <alignment vertical="center" wrapText="1"/>
    </xf>
    <xf numFmtId="0" fontId="0" fillId="5" borderId="0" xfId="0" applyFill="1" applyBorder="1"/>
    <xf numFmtId="0" fontId="9" fillId="0" borderId="2" xfId="1" applyNumberFormat="1" applyFont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1" fillId="0" borderId="9" xfId="0" applyNumberFormat="1" applyFont="1" applyFill="1" applyBorder="1" applyAlignment="1">
      <alignment horizontal="right" vertical="center"/>
    </xf>
    <xf numFmtId="164" fontId="7" fillId="0" borderId="10" xfId="0" applyNumberFormat="1" applyFont="1" applyFill="1" applyBorder="1" applyAlignment="1">
      <alignment horizontal="right" vertical="center"/>
    </xf>
    <xf numFmtId="164" fontId="7" fillId="0" borderId="11" xfId="0" applyNumberFormat="1" applyFont="1" applyFill="1" applyBorder="1" applyAlignment="1">
      <alignment horizontal="right" vertical="center"/>
    </xf>
    <xf numFmtId="164" fontId="7" fillId="0" borderId="12" xfId="0" applyNumberFormat="1" applyFont="1" applyFill="1" applyBorder="1" applyAlignment="1">
      <alignment horizontal="right" vertical="center"/>
    </xf>
    <xf numFmtId="164" fontId="7" fillId="0" borderId="4" xfId="0" applyNumberFormat="1" applyFont="1" applyFill="1" applyBorder="1" applyAlignment="1">
      <alignment horizontal="right" vertical="center"/>
    </xf>
    <xf numFmtId="164" fontId="7" fillId="0" borderId="13" xfId="0" applyNumberFormat="1" applyFont="1" applyFill="1" applyBorder="1" applyAlignment="1">
      <alignment horizontal="right" vertical="center"/>
    </xf>
    <xf numFmtId="164" fontId="7" fillId="0" borderId="14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4" fontId="7" fillId="0" borderId="15" xfId="0" applyNumberFormat="1" applyFont="1" applyFill="1" applyBorder="1" applyAlignment="1">
      <alignment horizontal="right" vertical="center"/>
    </xf>
    <xf numFmtId="164" fontId="7" fillId="0" borderId="8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0" fontId="1" fillId="0" borderId="16" xfId="0" applyNumberFormat="1" applyFont="1" applyFill="1" applyBorder="1" applyAlignment="1">
      <alignment vertical="center" wrapText="1"/>
    </xf>
    <xf numFmtId="49" fontId="1" fillId="0" borderId="17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164" fontId="1" fillId="0" borderId="15" xfId="0" applyNumberFormat="1" applyFont="1" applyFill="1" applyBorder="1" applyAlignment="1">
      <alignment horizontal="right" vertical="center"/>
    </xf>
    <xf numFmtId="164" fontId="1" fillId="0" borderId="8" xfId="0" applyNumberFormat="1" applyFont="1" applyFill="1" applyBorder="1" applyAlignment="1">
      <alignment vertical="center" wrapText="1"/>
    </xf>
    <xf numFmtId="164" fontId="1" fillId="0" borderId="18" xfId="0" applyNumberFormat="1" applyFont="1" applyFill="1" applyBorder="1" applyAlignment="1">
      <alignment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right" vertical="center"/>
    </xf>
    <xf numFmtId="164" fontId="1" fillId="0" borderId="23" xfId="0" applyNumberFormat="1" applyFont="1" applyFill="1" applyBorder="1" applyAlignment="1">
      <alignment vertical="center" wrapText="1"/>
    </xf>
    <xf numFmtId="164" fontId="1" fillId="0" borderId="9" xfId="0" applyNumberFormat="1" applyFont="1" applyFill="1" applyBorder="1" applyAlignment="1">
      <alignment vertical="center" wrapText="1"/>
    </xf>
    <xf numFmtId="164" fontId="1" fillId="0" borderId="24" xfId="0" applyNumberFormat="1" applyFont="1" applyFill="1" applyBorder="1" applyAlignment="1">
      <alignment vertical="center" wrapText="1"/>
    </xf>
    <xf numFmtId="164" fontId="1" fillId="0" borderId="25" xfId="0" applyNumberFormat="1" applyFont="1" applyFill="1" applyBorder="1" applyAlignment="1">
      <alignment vertical="center" wrapText="1"/>
    </xf>
    <xf numFmtId="164" fontId="1" fillId="0" borderId="26" xfId="0" applyNumberFormat="1" applyFont="1" applyFill="1" applyBorder="1" applyAlignment="1">
      <alignment vertical="center" wrapText="1"/>
    </xf>
    <xf numFmtId="164" fontId="7" fillId="0" borderId="25" xfId="0" applyNumberFormat="1" applyFont="1" applyFill="1" applyBorder="1" applyAlignment="1">
      <alignment vertical="center" wrapText="1"/>
    </xf>
    <xf numFmtId="164" fontId="7" fillId="0" borderId="26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19" xfId="0" applyNumberFormat="1" applyFont="1" applyFill="1" applyBorder="1" applyAlignment="1">
      <alignment vertical="center" wrapText="1"/>
    </xf>
    <xf numFmtId="164" fontId="1" fillId="0" borderId="13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7" fillId="0" borderId="25" xfId="0" applyNumberFormat="1" applyFont="1" applyFill="1" applyBorder="1" applyAlignment="1">
      <alignment horizontal="right" vertical="center"/>
    </xf>
    <xf numFmtId="164" fontId="1" fillId="0" borderId="27" xfId="0" applyNumberFormat="1" applyFont="1" applyFill="1" applyBorder="1" applyAlignment="1">
      <alignment vertical="center" wrapText="1"/>
    </xf>
    <xf numFmtId="164" fontId="7" fillId="0" borderId="28" xfId="0" applyNumberFormat="1" applyFont="1" applyFill="1" applyBorder="1" applyAlignment="1">
      <alignment horizontal="right" vertical="center"/>
    </xf>
    <xf numFmtId="164" fontId="7" fillId="0" borderId="29" xfId="0" applyNumberFormat="1" applyFont="1" applyFill="1" applyBorder="1" applyAlignment="1">
      <alignment horizontal="right" vertical="center"/>
    </xf>
    <xf numFmtId="164" fontId="1" fillId="6" borderId="15" xfId="0" applyNumberFormat="1" applyFont="1" applyFill="1" applyBorder="1" applyAlignment="1">
      <alignment horizontal="right" vertical="center"/>
    </xf>
    <xf numFmtId="164" fontId="1" fillId="6" borderId="8" xfId="0" applyNumberFormat="1" applyFont="1" applyFill="1" applyBorder="1" applyAlignment="1">
      <alignment horizontal="right" vertical="center"/>
    </xf>
    <xf numFmtId="164" fontId="1" fillId="6" borderId="19" xfId="0" applyNumberFormat="1" applyFont="1" applyFill="1" applyBorder="1" applyAlignment="1">
      <alignment horizontal="right" vertical="center"/>
    </xf>
    <xf numFmtId="164" fontId="1" fillId="0" borderId="19" xfId="0" applyNumberFormat="1" applyFont="1" applyFill="1" applyBorder="1" applyAlignment="1">
      <alignment horizontal="right" vertical="center"/>
    </xf>
    <xf numFmtId="164" fontId="1" fillId="0" borderId="24" xfId="0" applyNumberFormat="1" applyFont="1" applyFill="1" applyBorder="1" applyAlignment="1">
      <alignment horizontal="right" vertical="center"/>
    </xf>
    <xf numFmtId="164" fontId="21" fillId="0" borderId="8" xfId="0" applyNumberFormat="1" applyFont="1" applyFill="1" applyBorder="1" applyAlignment="1">
      <alignment horizontal="right" vertical="center"/>
    </xf>
    <xf numFmtId="164" fontId="22" fillId="0" borderId="8" xfId="0" applyNumberFormat="1" applyFont="1" applyFill="1" applyBorder="1" applyAlignment="1">
      <alignment horizontal="right" vertical="center"/>
    </xf>
    <xf numFmtId="164" fontId="21" fillId="0" borderId="15" xfId="0" applyNumberFormat="1" applyFont="1" applyFill="1" applyBorder="1" applyAlignment="1">
      <alignment horizontal="right" vertical="center"/>
    </xf>
    <xf numFmtId="49" fontId="1" fillId="3" borderId="20" xfId="0" applyNumberFormat="1" applyFont="1" applyFill="1" applyBorder="1" applyAlignment="1">
      <alignment vertical="center" wrapText="1"/>
    </xf>
    <xf numFmtId="49" fontId="1" fillId="3" borderId="21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right" vertical="center"/>
    </xf>
    <xf numFmtId="164" fontId="1" fillId="3" borderId="9" xfId="0" applyNumberFormat="1" applyFont="1" applyFill="1" applyBorder="1" applyAlignment="1">
      <alignment horizontal="right" vertical="center"/>
    </xf>
    <xf numFmtId="0" fontId="0" fillId="3" borderId="0" xfId="0" applyFill="1"/>
    <xf numFmtId="164" fontId="19" fillId="3" borderId="0" xfId="0" applyNumberFormat="1" applyFont="1" applyFill="1" applyBorder="1" applyAlignment="1">
      <alignment vertical="center" wrapText="1"/>
    </xf>
    <xf numFmtId="0" fontId="0" fillId="3" borderId="0" xfId="0" applyFill="1" applyBorder="1"/>
    <xf numFmtId="164" fontId="23" fillId="0" borderId="8" xfId="0" applyNumberFormat="1" applyFont="1" applyFill="1" applyBorder="1" applyAlignment="1">
      <alignment horizontal="right" vertical="center"/>
    </xf>
    <xf numFmtId="4" fontId="0" fillId="6" borderId="0" xfId="0" applyNumberFormat="1" applyFill="1"/>
    <xf numFmtId="0" fontId="0" fillId="6" borderId="0" xfId="0" applyFill="1"/>
    <xf numFmtId="4" fontId="0" fillId="2" borderId="0" xfId="0" applyNumberFormat="1" applyFill="1"/>
    <xf numFmtId="4" fontId="13" fillId="2" borderId="1" xfId="1" applyNumberFormat="1" applyFont="1" applyFill="1" applyBorder="1" applyAlignment="1">
      <alignment horizontal="right" vertical="center" wrapText="1"/>
    </xf>
    <xf numFmtId="0" fontId="16" fillId="2" borderId="0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/>
    <xf numFmtId="0" fontId="0" fillId="2" borderId="0" xfId="0" applyFill="1"/>
    <xf numFmtId="4" fontId="0" fillId="0" borderId="0" xfId="0" applyNumberFormat="1" applyBorder="1"/>
    <xf numFmtId="4" fontId="12" fillId="2" borderId="0" xfId="1" applyNumberFormat="1" applyFont="1" applyFill="1" applyBorder="1" applyAlignment="1">
      <alignment horizontal="right" vertical="center" wrapText="1"/>
    </xf>
    <xf numFmtId="4" fontId="13" fillId="2" borderId="0" xfId="1" applyNumberFormat="1" applyFont="1" applyFill="1" applyBorder="1" applyAlignment="1">
      <alignment horizontal="right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7" fillId="0" borderId="30" xfId="0" applyNumberFormat="1" applyFont="1" applyFill="1" applyBorder="1" applyAlignment="1">
      <alignment horizontal="left" vertical="center" wrapText="1"/>
    </xf>
    <xf numFmtId="0" fontId="7" fillId="0" borderId="31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left" vertical="center" wrapText="1"/>
    </xf>
    <xf numFmtId="0" fontId="7" fillId="0" borderId="32" xfId="0" applyNumberFormat="1" applyFont="1" applyFill="1" applyBorder="1" applyAlignment="1">
      <alignment horizontal="left" vertical="center"/>
    </xf>
    <xf numFmtId="0" fontId="7" fillId="0" borderId="33" xfId="0" applyNumberFormat="1" applyFont="1" applyFill="1" applyBorder="1" applyAlignment="1">
      <alignment horizontal="left" vertical="center"/>
    </xf>
    <xf numFmtId="49" fontId="1" fillId="3" borderId="2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left" vertical="center" wrapText="1"/>
    </xf>
    <xf numFmtId="0" fontId="7" fillId="0" borderId="35" xfId="0" applyNumberFormat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rv\_Posta.vh\Budget\&#1087;&#1088;&#1086;&#1077;&#1082;&#1090;%20&#1073;&#1102;&#1076;&#1078;&#1077;&#1090;&#1072;%20&#1085;&#1072;%202025-2027%20&#1075;&#1075;\24-10-30\&#1094;&#1073;%20&#1086;&#1073;&#1088;%204\&#1056;&#1072;&#1089;&#1095;&#1077;&#1090;%20&#1085;&#1086;&#1088;&#1084;&#1072;&#1090;&#1080;&#1074;&#1072;%20&#1089;&#1090;&#1086;&#1080;&#1084;&#1086;&#1089;&#1090;&#1080;%20&#1091;&#1089;&#1083;&#1091;&#1075;%20&#1085;&#1072;%202025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ативы расходов"/>
      <sheetName val="норматив услуга"/>
      <sheetName val="Оъёмные показатели"/>
      <sheetName val="дошкольное образование (25г)"/>
      <sheetName val="доп. здание сады (25г)"/>
      <sheetName val="присмотр и уход (25г)"/>
      <sheetName val="общееобразование (25г)"/>
      <sheetName val="СВОД"/>
      <sheetName val="доп. здание школы (25г)"/>
      <sheetName val="Доп.общеразвив.прогр. (25г)"/>
      <sheetName val="ПФДОД"/>
      <sheetName val="Доп.образование спорт (25г)"/>
      <sheetName val="Объём дошкольное обр ясли (25)"/>
      <sheetName val="Объём школы (25)"/>
      <sheetName val="Объём доп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AG7">
            <v>5812282</v>
          </cell>
        </row>
      </sheetData>
      <sheetData sheetId="13">
        <row r="6">
          <cell r="Q6">
            <v>5660572.0999999996</v>
          </cell>
        </row>
      </sheetData>
      <sheetData sheetId="14">
        <row r="6">
          <cell r="Z6">
            <v>37836999.999784581</v>
          </cell>
        </row>
        <row r="17">
          <cell r="Z17">
            <v>25668458.19444754</v>
          </cell>
        </row>
        <row r="18">
          <cell r="Z18">
            <v>58220891.805472493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2"/>
  <sheetViews>
    <sheetView topLeftCell="A10" workbookViewId="0">
      <pane ySplit="1980" topLeftCell="A284" activePane="bottomLeft"/>
      <selection activeCell="J293" sqref="J293"/>
      <selection pane="bottomLeft" activeCell="I134" sqref="I134"/>
    </sheetView>
  </sheetViews>
  <sheetFormatPr defaultRowHeight="12" x14ac:dyDescent="0.2"/>
  <cols>
    <col min="1" max="1" width="34.28515625" customWidth="1"/>
    <col min="2" max="2" width="10.42578125" customWidth="1"/>
    <col min="3" max="3" width="7.85546875" customWidth="1"/>
    <col min="4" max="4" width="5.42578125" customWidth="1"/>
    <col min="5" max="5" width="10.42578125" customWidth="1"/>
    <col min="6" max="6" width="10" customWidth="1"/>
    <col min="7" max="7" width="10.7109375" customWidth="1"/>
    <col min="8" max="8" width="17" customWidth="1"/>
    <col min="9" max="9" width="17.28515625" customWidth="1"/>
    <col min="10" max="11" width="17.140625" customWidth="1"/>
  </cols>
  <sheetData>
    <row r="2" spans="1:16" ht="15" x14ac:dyDescent="0.2">
      <c r="A2" s="3" t="s">
        <v>3</v>
      </c>
    </row>
    <row r="4" spans="1:16" ht="14.25" x14ac:dyDescent="0.2">
      <c r="A4" s="2"/>
      <c r="B4" s="2"/>
      <c r="C4" s="2"/>
      <c r="D4" s="2"/>
      <c r="E4" s="5" t="s">
        <v>4</v>
      </c>
      <c r="F4" s="2"/>
      <c r="G4" s="2"/>
      <c r="H4" s="2"/>
      <c r="I4" s="2"/>
    </row>
    <row r="5" spans="1:16" ht="14.25" x14ac:dyDescent="0.2">
      <c r="A5" s="2"/>
      <c r="B5" s="2"/>
      <c r="C5" s="2"/>
      <c r="D5" s="2"/>
      <c r="E5" s="5" t="s">
        <v>5</v>
      </c>
      <c r="F5" s="2"/>
      <c r="G5" s="2"/>
      <c r="H5" s="2"/>
      <c r="I5" s="2"/>
    </row>
    <row r="6" spans="1:16" x14ac:dyDescent="0.2">
      <c r="A6" s="2"/>
      <c r="B6" s="2"/>
      <c r="C6" s="2"/>
      <c r="D6" s="2"/>
      <c r="E6" s="2"/>
      <c r="F6" s="2"/>
      <c r="G6" s="2"/>
      <c r="H6" s="2"/>
      <c r="I6" s="2"/>
    </row>
    <row r="7" spans="1:16" x14ac:dyDescent="0.2">
      <c r="A7" s="2"/>
      <c r="B7" s="2"/>
      <c r="C7" s="2"/>
      <c r="D7" s="2"/>
      <c r="E7" s="2"/>
      <c r="F7" s="2"/>
      <c r="G7" s="2"/>
      <c r="H7" s="2"/>
      <c r="I7" s="2"/>
    </row>
    <row r="8" spans="1:16" ht="38.25" customHeight="1" x14ac:dyDescent="0.2">
      <c r="A8" s="121" t="s">
        <v>13</v>
      </c>
      <c r="B8" s="121" t="s">
        <v>8</v>
      </c>
      <c r="C8" s="121"/>
      <c r="D8" s="121"/>
      <c r="E8" s="121"/>
      <c r="F8" s="121"/>
      <c r="G8" s="121"/>
      <c r="H8" s="121" t="s">
        <v>15</v>
      </c>
      <c r="I8" s="121"/>
      <c r="J8" s="121"/>
      <c r="K8" s="121"/>
    </row>
    <row r="9" spans="1:16" ht="15" customHeight="1" x14ac:dyDescent="0.2">
      <c r="A9" s="121"/>
      <c r="B9" s="121" t="s">
        <v>9</v>
      </c>
      <c r="C9" s="121" t="s">
        <v>10</v>
      </c>
      <c r="D9" s="121"/>
      <c r="E9" s="121" t="s">
        <v>14</v>
      </c>
      <c r="F9" s="121"/>
      <c r="G9" s="121" t="s">
        <v>11</v>
      </c>
      <c r="H9" s="121" t="s">
        <v>0</v>
      </c>
      <c r="I9" s="121" t="s">
        <v>1</v>
      </c>
      <c r="J9" s="121" t="s">
        <v>2</v>
      </c>
      <c r="K9" s="121"/>
    </row>
    <row r="10" spans="1:16" ht="72" customHeight="1" x14ac:dyDescent="0.2">
      <c r="A10" s="121"/>
      <c r="B10" s="121"/>
      <c r="C10" s="121"/>
      <c r="D10" s="121"/>
      <c r="E10" s="121"/>
      <c r="F10" s="121"/>
      <c r="G10" s="121"/>
      <c r="H10" s="121"/>
      <c r="I10" s="121" t="s">
        <v>12</v>
      </c>
      <c r="J10" s="4" t="s">
        <v>6</v>
      </c>
      <c r="K10" s="4" t="s">
        <v>7</v>
      </c>
      <c r="M10" s="1"/>
      <c r="N10" s="1"/>
      <c r="O10" s="1"/>
      <c r="P10" s="1"/>
    </row>
    <row r="11" spans="1:16" ht="15" thickBot="1" x14ac:dyDescent="0.25">
      <c r="A11" s="6">
        <v>1</v>
      </c>
      <c r="B11" s="6">
        <v>2</v>
      </c>
      <c r="C11" s="121">
        <v>3</v>
      </c>
      <c r="D11" s="121"/>
      <c r="E11" s="121">
        <v>4</v>
      </c>
      <c r="F11" s="121"/>
      <c r="G11" s="6">
        <v>5</v>
      </c>
      <c r="H11" s="38">
        <v>6</v>
      </c>
      <c r="I11" s="38">
        <v>7</v>
      </c>
      <c r="J11" s="38">
        <v>8</v>
      </c>
      <c r="K11" s="38">
        <v>9</v>
      </c>
      <c r="M11" s="1"/>
      <c r="N11" s="1"/>
      <c r="O11" s="1"/>
      <c r="P11" s="1"/>
    </row>
    <row r="12" spans="1:16" ht="12" customHeight="1" thickBot="1" x14ac:dyDescent="0.25">
      <c r="A12" s="122" t="s">
        <v>113</v>
      </c>
      <c r="B12" s="123"/>
      <c r="C12" s="123"/>
      <c r="D12" s="123"/>
      <c r="E12" s="123"/>
      <c r="F12" s="123"/>
      <c r="G12" s="123"/>
      <c r="H12" s="42">
        <v>876029069</v>
      </c>
      <c r="I12" s="43">
        <f>I13+I143+I174</f>
        <v>850273041.99992001</v>
      </c>
      <c r="J12" s="44">
        <f>J13+J143+J174</f>
        <v>850163691.99992001</v>
      </c>
      <c r="K12" s="45">
        <f>K13+K143+K174</f>
        <v>850163691.99992001</v>
      </c>
      <c r="M12" s="33"/>
      <c r="N12" s="33"/>
      <c r="O12" s="33"/>
      <c r="P12" s="1"/>
    </row>
    <row r="13" spans="1:16" s="35" customFormat="1" x14ac:dyDescent="0.2">
      <c r="A13" s="115" t="s">
        <v>114</v>
      </c>
      <c r="B13" s="116"/>
      <c r="C13" s="116"/>
      <c r="D13" s="116"/>
      <c r="E13" s="116"/>
      <c r="F13" s="116"/>
      <c r="G13" s="116"/>
      <c r="H13" s="46">
        <v>747809100</v>
      </c>
      <c r="I13" s="47">
        <f>I14+I134+I81</f>
        <v>730934100</v>
      </c>
      <c r="J13" s="47">
        <f>J14+J134+J81</f>
        <v>730824750</v>
      </c>
      <c r="K13" s="48">
        <f>K14+K134+K81</f>
        <v>730824750</v>
      </c>
      <c r="M13" s="36"/>
      <c r="N13" s="36"/>
      <c r="O13" s="36"/>
      <c r="P13" s="37"/>
    </row>
    <row r="14" spans="1:16" ht="12" customHeight="1" x14ac:dyDescent="0.2">
      <c r="A14" s="115" t="s">
        <v>115</v>
      </c>
      <c r="B14" s="116"/>
      <c r="C14" s="116"/>
      <c r="D14" s="116"/>
      <c r="E14" s="116"/>
      <c r="F14" s="116"/>
      <c r="G14" s="116"/>
      <c r="H14" s="49">
        <v>705458421.77999997</v>
      </c>
      <c r="I14" s="50">
        <f>I21+I65+I15</f>
        <v>677894156</v>
      </c>
      <c r="J14" s="50">
        <f>J21+J65+J15</f>
        <v>677894156</v>
      </c>
      <c r="K14" s="51">
        <f>K21+K65+K15</f>
        <v>677894156</v>
      </c>
      <c r="M14" s="33"/>
      <c r="N14" s="33"/>
      <c r="O14" s="33"/>
      <c r="P14" s="1"/>
    </row>
    <row r="15" spans="1:16" ht="45" x14ac:dyDescent="0.2">
      <c r="A15" s="52" t="s">
        <v>116</v>
      </c>
      <c r="B15" s="53"/>
      <c r="C15" s="117"/>
      <c r="D15" s="117"/>
      <c r="E15" s="113" t="s">
        <v>235</v>
      </c>
      <c r="F15" s="113"/>
      <c r="G15" s="54"/>
      <c r="H15" s="55">
        <v>59846362.25</v>
      </c>
      <c r="I15" s="39">
        <v>0</v>
      </c>
      <c r="J15" s="56">
        <v>0</v>
      </c>
      <c r="K15" s="57">
        <v>0</v>
      </c>
      <c r="M15" s="34"/>
      <c r="N15" s="34"/>
      <c r="O15" s="34"/>
      <c r="P15" s="1"/>
    </row>
    <row r="16" spans="1:16" ht="33.75" x14ac:dyDescent="0.2">
      <c r="A16" s="52" t="s">
        <v>117</v>
      </c>
      <c r="B16" s="58" t="s">
        <v>118</v>
      </c>
      <c r="C16" s="113" t="s">
        <v>20</v>
      </c>
      <c r="D16" s="113"/>
      <c r="E16" s="113" t="s">
        <v>235</v>
      </c>
      <c r="F16" s="113"/>
      <c r="G16" s="59" t="s">
        <v>119</v>
      </c>
      <c r="H16" s="55">
        <v>59846362.25</v>
      </c>
      <c r="I16" s="39">
        <v>0</v>
      </c>
      <c r="J16" s="56">
        <v>0</v>
      </c>
      <c r="K16" s="60">
        <v>0</v>
      </c>
      <c r="M16" s="34"/>
      <c r="N16" s="34"/>
      <c r="O16" s="34"/>
      <c r="P16" s="1"/>
    </row>
    <row r="17" spans="1:16" x14ac:dyDescent="0.2">
      <c r="A17" s="52" t="s">
        <v>120</v>
      </c>
      <c r="B17" s="58" t="s">
        <v>118</v>
      </c>
      <c r="C17" s="113" t="s">
        <v>20</v>
      </c>
      <c r="D17" s="113"/>
      <c r="E17" s="113" t="s">
        <v>235</v>
      </c>
      <c r="F17" s="113"/>
      <c r="G17" s="59" t="s">
        <v>121</v>
      </c>
      <c r="H17" s="55">
        <v>18105157.789999999</v>
      </c>
      <c r="I17" s="39">
        <v>0</v>
      </c>
      <c r="J17" s="56">
        <v>0</v>
      </c>
      <c r="K17" s="60">
        <v>0</v>
      </c>
      <c r="M17" s="34"/>
      <c r="N17" s="34"/>
      <c r="O17" s="34"/>
      <c r="P17" s="1"/>
    </row>
    <row r="18" spans="1:16" x14ac:dyDescent="0.2">
      <c r="A18" s="61" t="s">
        <v>122</v>
      </c>
      <c r="B18" s="62" t="s">
        <v>118</v>
      </c>
      <c r="C18" s="114" t="s">
        <v>20</v>
      </c>
      <c r="D18" s="114"/>
      <c r="E18" s="114" t="s">
        <v>235</v>
      </c>
      <c r="F18" s="114"/>
      <c r="G18" s="63" t="s">
        <v>123</v>
      </c>
      <c r="H18" s="64">
        <v>18105157.789999999</v>
      </c>
      <c r="I18" s="41">
        <v>0</v>
      </c>
      <c r="J18" s="56">
        <v>0</v>
      </c>
      <c r="K18" s="60">
        <v>0</v>
      </c>
      <c r="M18" s="34"/>
      <c r="N18" s="34"/>
      <c r="O18" s="34"/>
      <c r="P18" s="1"/>
    </row>
    <row r="19" spans="1:16" x14ac:dyDescent="0.2">
      <c r="A19" s="52" t="s">
        <v>124</v>
      </c>
      <c r="B19" s="58" t="s">
        <v>118</v>
      </c>
      <c r="C19" s="113" t="s">
        <v>20</v>
      </c>
      <c r="D19" s="113"/>
      <c r="E19" s="113" t="s">
        <v>235</v>
      </c>
      <c r="F19" s="113"/>
      <c r="G19" s="59" t="s">
        <v>125</v>
      </c>
      <c r="H19" s="55">
        <v>41741204.460000001</v>
      </c>
      <c r="I19" s="39">
        <v>0</v>
      </c>
      <c r="J19" s="56">
        <v>0</v>
      </c>
      <c r="K19" s="60">
        <v>0</v>
      </c>
      <c r="M19" s="34"/>
      <c r="N19" s="34"/>
      <c r="O19" s="34"/>
      <c r="P19" s="1"/>
    </row>
    <row r="20" spans="1:16" x14ac:dyDescent="0.2">
      <c r="A20" s="61" t="s">
        <v>122</v>
      </c>
      <c r="B20" s="62" t="s">
        <v>118</v>
      </c>
      <c r="C20" s="114" t="s">
        <v>20</v>
      </c>
      <c r="D20" s="114"/>
      <c r="E20" s="114" t="s">
        <v>235</v>
      </c>
      <c r="F20" s="114"/>
      <c r="G20" s="63" t="s">
        <v>126</v>
      </c>
      <c r="H20" s="64">
        <v>41741204.460000001</v>
      </c>
      <c r="I20" s="41">
        <v>0</v>
      </c>
      <c r="J20" s="56">
        <v>0</v>
      </c>
      <c r="K20" s="65">
        <v>0</v>
      </c>
      <c r="M20" s="34"/>
      <c r="N20" s="34"/>
      <c r="O20" s="34"/>
      <c r="P20" s="1"/>
    </row>
    <row r="21" spans="1:16" ht="67.5" x14ac:dyDescent="0.2">
      <c r="A21" s="52" t="s">
        <v>127</v>
      </c>
      <c r="B21" s="53"/>
      <c r="C21" s="117"/>
      <c r="D21" s="117"/>
      <c r="E21" s="113" t="s">
        <v>236</v>
      </c>
      <c r="F21" s="113"/>
      <c r="G21" s="54"/>
      <c r="H21" s="55">
        <v>631372059.52999997</v>
      </c>
      <c r="I21" s="86">
        <f>I22</f>
        <v>663654156</v>
      </c>
      <c r="J21" s="39">
        <f>J22</f>
        <v>663654156</v>
      </c>
      <c r="K21" s="40">
        <f>K22</f>
        <v>663654156</v>
      </c>
      <c r="M21" s="34"/>
      <c r="N21" s="34"/>
      <c r="O21" s="34"/>
      <c r="P21" s="1"/>
    </row>
    <row r="22" spans="1:16" ht="33.75" x14ac:dyDescent="0.2">
      <c r="A22" s="52" t="s">
        <v>117</v>
      </c>
      <c r="B22" s="58" t="s">
        <v>118</v>
      </c>
      <c r="C22" s="113" t="s">
        <v>20</v>
      </c>
      <c r="D22" s="113"/>
      <c r="E22" s="113" t="s">
        <v>236</v>
      </c>
      <c r="F22" s="113"/>
      <c r="G22" s="59" t="s">
        <v>119</v>
      </c>
      <c r="H22" s="55">
        <v>631372059.52999997</v>
      </c>
      <c r="I22" s="39">
        <f>I23+I28</f>
        <v>663654156</v>
      </c>
      <c r="J22" s="39">
        <f>J23+J28</f>
        <v>663654156</v>
      </c>
      <c r="K22" s="40">
        <f>K23+K28</f>
        <v>663654156</v>
      </c>
      <c r="M22" s="34"/>
      <c r="N22" s="34"/>
      <c r="O22" s="34"/>
      <c r="P22" s="1"/>
    </row>
    <row r="23" spans="1:16" x14ac:dyDescent="0.2">
      <c r="A23" s="52" t="s">
        <v>120</v>
      </c>
      <c r="B23" s="58" t="s">
        <v>118</v>
      </c>
      <c r="C23" s="113" t="s">
        <v>20</v>
      </c>
      <c r="D23" s="113"/>
      <c r="E23" s="113" t="s">
        <v>236</v>
      </c>
      <c r="F23" s="113"/>
      <c r="G23" s="59" t="s">
        <v>121</v>
      </c>
      <c r="H23" s="55">
        <v>52873544</v>
      </c>
      <c r="I23" s="39">
        <f>I24+I26</f>
        <v>56584596</v>
      </c>
      <c r="J23" s="39">
        <f>J24+J26</f>
        <v>56584596</v>
      </c>
      <c r="K23" s="40">
        <f>K24+K26</f>
        <v>56584596</v>
      </c>
      <c r="M23" s="34"/>
      <c r="N23" s="34"/>
      <c r="O23" s="34"/>
      <c r="P23" s="1"/>
    </row>
    <row r="24" spans="1:16" s="94" customFormat="1" x14ac:dyDescent="0.2">
      <c r="A24" s="89" t="s">
        <v>122</v>
      </c>
      <c r="B24" s="90" t="s">
        <v>118</v>
      </c>
      <c r="C24" s="120" t="s">
        <v>20</v>
      </c>
      <c r="D24" s="120"/>
      <c r="E24" s="120" t="s">
        <v>236</v>
      </c>
      <c r="F24" s="120"/>
      <c r="G24" s="91" t="s">
        <v>123</v>
      </c>
      <c r="H24" s="92">
        <v>36293000</v>
      </c>
      <c r="I24" s="93">
        <v>36713090</v>
      </c>
      <c r="J24" s="93">
        <v>36713090</v>
      </c>
      <c r="K24" s="93">
        <v>36713090</v>
      </c>
      <c r="M24" s="95"/>
      <c r="N24" s="95"/>
      <c r="O24" s="95"/>
      <c r="P24" s="96"/>
    </row>
    <row r="25" spans="1:16" x14ac:dyDescent="0.2">
      <c r="A25" s="61" t="s">
        <v>122</v>
      </c>
      <c r="B25" s="62" t="s">
        <v>118</v>
      </c>
      <c r="C25" s="114" t="s">
        <v>20</v>
      </c>
      <c r="D25" s="114"/>
      <c r="E25" s="114" t="s">
        <v>236</v>
      </c>
      <c r="F25" s="114"/>
      <c r="G25" s="63" t="s">
        <v>128</v>
      </c>
      <c r="H25" s="64">
        <v>409178</v>
      </c>
      <c r="I25" s="41">
        <v>0</v>
      </c>
      <c r="J25" s="41">
        <v>0</v>
      </c>
      <c r="K25" s="40">
        <v>0</v>
      </c>
      <c r="M25" s="34"/>
      <c r="N25" s="34"/>
      <c r="O25" s="34"/>
      <c r="P25" s="1"/>
    </row>
    <row r="26" spans="1:16" s="94" customFormat="1" x14ac:dyDescent="0.2">
      <c r="A26" s="89" t="s">
        <v>122</v>
      </c>
      <c r="B26" s="90" t="s">
        <v>118</v>
      </c>
      <c r="C26" s="120" t="s">
        <v>21</v>
      </c>
      <c r="D26" s="120"/>
      <c r="E26" s="120" t="s">
        <v>236</v>
      </c>
      <c r="F26" s="120"/>
      <c r="G26" s="91" t="s">
        <v>123</v>
      </c>
      <c r="H26" s="92">
        <v>15343544</v>
      </c>
      <c r="I26" s="93">
        <v>19871506</v>
      </c>
      <c r="J26" s="93">
        <v>19871506</v>
      </c>
      <c r="K26" s="93">
        <v>19871506</v>
      </c>
      <c r="M26" s="95"/>
      <c r="N26" s="95"/>
      <c r="O26" s="95"/>
      <c r="P26" s="96"/>
    </row>
    <row r="27" spans="1:16" x14ac:dyDescent="0.2">
      <c r="A27" s="61" t="s">
        <v>122</v>
      </c>
      <c r="B27" s="62" t="s">
        <v>118</v>
      </c>
      <c r="C27" s="114" t="s">
        <v>21</v>
      </c>
      <c r="D27" s="114"/>
      <c r="E27" s="114" t="s">
        <v>236</v>
      </c>
      <c r="F27" s="114"/>
      <c r="G27" s="63" t="s">
        <v>128</v>
      </c>
      <c r="H27" s="64">
        <v>827822</v>
      </c>
      <c r="I27" s="41">
        <v>0</v>
      </c>
      <c r="J27" s="41">
        <v>0</v>
      </c>
      <c r="K27" s="40">
        <v>0</v>
      </c>
      <c r="M27" s="34"/>
      <c r="N27" s="34"/>
      <c r="O27" s="34"/>
      <c r="P27" s="1"/>
    </row>
    <row r="28" spans="1:16" x14ac:dyDescent="0.2">
      <c r="A28" s="52" t="s">
        <v>124</v>
      </c>
      <c r="B28" s="58" t="s">
        <v>118</v>
      </c>
      <c r="C28" s="113" t="s">
        <v>20</v>
      </c>
      <c r="D28" s="113"/>
      <c r="E28" s="113" t="s">
        <v>236</v>
      </c>
      <c r="F28" s="113"/>
      <c r="G28" s="59" t="s">
        <v>125</v>
      </c>
      <c r="H28" s="55">
        <v>578498515.52999997</v>
      </c>
      <c r="I28" s="39">
        <f>I29+I31</f>
        <v>607069560</v>
      </c>
      <c r="J28" s="39">
        <f>J29+J31</f>
        <v>607069560</v>
      </c>
      <c r="K28" s="40">
        <f>K29+K31</f>
        <v>607069560</v>
      </c>
      <c r="M28" s="34"/>
      <c r="N28" s="34"/>
      <c r="O28" s="34"/>
      <c r="P28" s="1"/>
    </row>
    <row r="29" spans="1:16" s="94" customFormat="1" x14ac:dyDescent="0.2">
      <c r="A29" s="89" t="s">
        <v>122</v>
      </c>
      <c r="B29" s="90" t="s">
        <v>118</v>
      </c>
      <c r="C29" s="120" t="s">
        <v>20</v>
      </c>
      <c r="D29" s="120"/>
      <c r="E29" s="120" t="s">
        <v>236</v>
      </c>
      <c r="F29" s="120"/>
      <c r="G29" s="91" t="s">
        <v>126</v>
      </c>
      <c r="H29" s="92">
        <v>340598737.75</v>
      </c>
      <c r="I29" s="93">
        <v>383864463</v>
      </c>
      <c r="J29" s="93">
        <v>383864463</v>
      </c>
      <c r="K29" s="93">
        <v>383864463</v>
      </c>
      <c r="M29" s="95"/>
      <c r="N29" s="95"/>
      <c r="O29" s="95"/>
      <c r="P29" s="96"/>
    </row>
    <row r="30" spans="1:16" x14ac:dyDescent="0.2">
      <c r="A30" s="61" t="s">
        <v>122</v>
      </c>
      <c r="B30" s="62" t="s">
        <v>118</v>
      </c>
      <c r="C30" s="114" t="s">
        <v>20</v>
      </c>
      <c r="D30" s="114"/>
      <c r="E30" s="114" t="s">
        <v>236</v>
      </c>
      <c r="F30" s="114"/>
      <c r="G30" s="63" t="s">
        <v>129</v>
      </c>
      <c r="H30" s="64">
        <v>5525432.8399999999</v>
      </c>
      <c r="I30" s="41">
        <v>0</v>
      </c>
      <c r="J30" s="41">
        <v>0</v>
      </c>
      <c r="K30" s="40">
        <v>0</v>
      </c>
      <c r="M30" s="34"/>
      <c r="N30" s="34"/>
      <c r="O30" s="34"/>
      <c r="P30" s="1"/>
    </row>
    <row r="31" spans="1:16" s="94" customFormat="1" x14ac:dyDescent="0.2">
      <c r="A31" s="89" t="s">
        <v>122</v>
      </c>
      <c r="B31" s="90" t="s">
        <v>118</v>
      </c>
      <c r="C31" s="120" t="s">
        <v>21</v>
      </c>
      <c r="D31" s="120"/>
      <c r="E31" s="120" t="s">
        <v>236</v>
      </c>
      <c r="F31" s="120"/>
      <c r="G31" s="91" t="s">
        <v>126</v>
      </c>
      <c r="H31" s="92">
        <v>216449777.78</v>
      </c>
      <c r="I31" s="93">
        <v>223205097</v>
      </c>
      <c r="J31" s="93">
        <v>223205097</v>
      </c>
      <c r="K31" s="93">
        <v>223205097</v>
      </c>
      <c r="M31" s="95"/>
      <c r="N31" s="95"/>
      <c r="O31" s="95"/>
      <c r="P31" s="96"/>
    </row>
    <row r="32" spans="1:16" x14ac:dyDescent="0.2">
      <c r="A32" s="61" t="s">
        <v>122</v>
      </c>
      <c r="B32" s="62" t="s">
        <v>118</v>
      </c>
      <c r="C32" s="114" t="s">
        <v>21</v>
      </c>
      <c r="D32" s="114"/>
      <c r="E32" s="114" t="s">
        <v>236</v>
      </c>
      <c r="F32" s="114"/>
      <c r="G32" s="63" t="s">
        <v>129</v>
      </c>
      <c r="H32" s="64">
        <v>15924567.16</v>
      </c>
      <c r="I32" s="41">
        <v>0</v>
      </c>
      <c r="J32" s="41">
        <v>0</v>
      </c>
      <c r="K32" s="40">
        <v>0</v>
      </c>
      <c r="M32" s="34"/>
      <c r="N32" s="34"/>
      <c r="O32" s="34"/>
      <c r="P32" s="1"/>
    </row>
    <row r="33" spans="1:16" ht="25.5" hidden="1" customHeight="1" x14ac:dyDescent="0.2">
      <c r="A33" s="52" t="s">
        <v>130</v>
      </c>
      <c r="B33" s="53"/>
      <c r="C33" s="117"/>
      <c r="D33" s="117"/>
      <c r="E33" s="113" t="s">
        <v>237</v>
      </c>
      <c r="F33" s="113"/>
      <c r="G33" s="54"/>
      <c r="H33" s="55">
        <v>0</v>
      </c>
      <c r="I33" s="39">
        <v>0</v>
      </c>
      <c r="J33" s="56">
        <v>0</v>
      </c>
      <c r="K33" s="57">
        <v>0</v>
      </c>
      <c r="M33" s="34"/>
      <c r="N33" s="34"/>
      <c r="O33" s="34"/>
      <c r="P33" s="1"/>
    </row>
    <row r="34" spans="1:16" ht="33.75" hidden="1" x14ac:dyDescent="0.2">
      <c r="A34" s="52" t="s">
        <v>117</v>
      </c>
      <c r="B34" s="58" t="s">
        <v>118</v>
      </c>
      <c r="C34" s="113" t="s">
        <v>20</v>
      </c>
      <c r="D34" s="113"/>
      <c r="E34" s="113" t="s">
        <v>237</v>
      </c>
      <c r="F34" s="113"/>
      <c r="G34" s="59" t="s">
        <v>119</v>
      </c>
      <c r="H34" s="55">
        <v>0</v>
      </c>
      <c r="I34" s="39">
        <v>0</v>
      </c>
      <c r="J34" s="56">
        <v>0</v>
      </c>
      <c r="K34" s="60">
        <v>0</v>
      </c>
      <c r="M34" s="34"/>
      <c r="N34" s="34"/>
      <c r="O34" s="34"/>
      <c r="P34" s="1"/>
    </row>
    <row r="35" spans="1:16" hidden="1" x14ac:dyDescent="0.2">
      <c r="A35" s="52" t="s">
        <v>120</v>
      </c>
      <c r="B35" s="58" t="s">
        <v>118</v>
      </c>
      <c r="C35" s="113" t="s">
        <v>20</v>
      </c>
      <c r="D35" s="113"/>
      <c r="E35" s="113" t="s">
        <v>237</v>
      </c>
      <c r="F35" s="113"/>
      <c r="G35" s="59" t="s">
        <v>121</v>
      </c>
      <c r="H35" s="55">
        <v>0</v>
      </c>
      <c r="I35" s="39">
        <v>0</v>
      </c>
      <c r="J35" s="56">
        <v>0</v>
      </c>
      <c r="K35" s="60">
        <v>0</v>
      </c>
      <c r="M35" s="34"/>
      <c r="N35" s="34"/>
      <c r="O35" s="34"/>
      <c r="P35" s="1"/>
    </row>
    <row r="36" spans="1:16" hidden="1" x14ac:dyDescent="0.2">
      <c r="A36" s="61" t="s">
        <v>122</v>
      </c>
      <c r="B36" s="62" t="s">
        <v>118</v>
      </c>
      <c r="C36" s="114" t="s">
        <v>20</v>
      </c>
      <c r="D36" s="114"/>
      <c r="E36" s="114" t="s">
        <v>237</v>
      </c>
      <c r="F36" s="114"/>
      <c r="G36" s="63" t="s">
        <v>123</v>
      </c>
      <c r="H36" s="64">
        <v>0</v>
      </c>
      <c r="I36" s="41">
        <v>0</v>
      </c>
      <c r="J36" s="56">
        <v>0</v>
      </c>
      <c r="K36" s="60">
        <v>0</v>
      </c>
      <c r="M36" s="34"/>
      <c r="N36" s="34"/>
      <c r="O36" s="34"/>
      <c r="P36" s="1"/>
    </row>
    <row r="37" spans="1:16" hidden="1" x14ac:dyDescent="0.2">
      <c r="A37" s="61" t="s">
        <v>122</v>
      </c>
      <c r="B37" s="62" t="s">
        <v>118</v>
      </c>
      <c r="C37" s="114" t="s">
        <v>21</v>
      </c>
      <c r="D37" s="114"/>
      <c r="E37" s="114" t="s">
        <v>237</v>
      </c>
      <c r="F37" s="114"/>
      <c r="G37" s="63" t="s">
        <v>123</v>
      </c>
      <c r="H37" s="64">
        <v>0</v>
      </c>
      <c r="I37" s="41">
        <v>0</v>
      </c>
      <c r="J37" s="66">
        <v>0</v>
      </c>
      <c r="K37" s="67">
        <v>0</v>
      </c>
      <c r="M37" s="34"/>
      <c r="N37" s="34"/>
      <c r="O37" s="34"/>
      <c r="P37" s="1"/>
    </row>
    <row r="38" spans="1:16" hidden="1" x14ac:dyDescent="0.2">
      <c r="A38" s="61" t="s">
        <v>122</v>
      </c>
      <c r="B38" s="62" t="s">
        <v>118</v>
      </c>
      <c r="C38" s="114" t="s">
        <v>37</v>
      </c>
      <c r="D38" s="114"/>
      <c r="E38" s="114" t="s">
        <v>237</v>
      </c>
      <c r="F38" s="114"/>
      <c r="G38" s="63" t="s">
        <v>131</v>
      </c>
      <c r="H38" s="64">
        <v>0</v>
      </c>
      <c r="I38" s="41">
        <v>0</v>
      </c>
      <c r="J38" s="68">
        <v>0</v>
      </c>
      <c r="K38" s="69">
        <v>0</v>
      </c>
      <c r="M38" s="34"/>
      <c r="N38" s="34"/>
      <c r="O38" s="34"/>
      <c r="P38" s="1"/>
    </row>
    <row r="39" spans="1:16" hidden="1" x14ac:dyDescent="0.2">
      <c r="A39" s="52" t="s">
        <v>124</v>
      </c>
      <c r="B39" s="58" t="s">
        <v>118</v>
      </c>
      <c r="C39" s="113" t="s">
        <v>20</v>
      </c>
      <c r="D39" s="113"/>
      <c r="E39" s="113" t="s">
        <v>237</v>
      </c>
      <c r="F39" s="113"/>
      <c r="G39" s="59" t="s">
        <v>125</v>
      </c>
      <c r="H39" s="55">
        <v>0</v>
      </c>
      <c r="I39" s="39">
        <v>0</v>
      </c>
      <c r="J39" s="56">
        <v>0</v>
      </c>
      <c r="K39" s="60">
        <v>0</v>
      </c>
      <c r="M39" s="34"/>
      <c r="N39" s="34"/>
      <c r="O39" s="34"/>
      <c r="P39" s="1"/>
    </row>
    <row r="40" spans="1:16" hidden="1" x14ac:dyDescent="0.2">
      <c r="A40" s="61" t="s">
        <v>122</v>
      </c>
      <c r="B40" s="62" t="s">
        <v>118</v>
      </c>
      <c r="C40" s="114" t="s">
        <v>20</v>
      </c>
      <c r="D40" s="114"/>
      <c r="E40" s="114" t="s">
        <v>237</v>
      </c>
      <c r="F40" s="114"/>
      <c r="G40" s="63" t="s">
        <v>126</v>
      </c>
      <c r="H40" s="64">
        <v>0</v>
      </c>
      <c r="I40" s="41">
        <v>0</v>
      </c>
      <c r="J40" s="56">
        <v>0</v>
      </c>
      <c r="K40" s="60">
        <v>0</v>
      </c>
      <c r="M40" s="34"/>
      <c r="N40" s="34"/>
      <c r="O40" s="34"/>
      <c r="P40" s="1"/>
    </row>
    <row r="41" spans="1:16" hidden="1" x14ac:dyDescent="0.2">
      <c r="A41" s="61" t="s">
        <v>122</v>
      </c>
      <c r="B41" s="62" t="s">
        <v>118</v>
      </c>
      <c r="C41" s="114" t="s">
        <v>21</v>
      </c>
      <c r="D41" s="114"/>
      <c r="E41" s="114" t="s">
        <v>237</v>
      </c>
      <c r="F41" s="114"/>
      <c r="G41" s="63" t="s">
        <v>126</v>
      </c>
      <c r="H41" s="64">
        <v>0</v>
      </c>
      <c r="I41" s="41">
        <v>0</v>
      </c>
      <c r="J41" s="66">
        <v>0</v>
      </c>
      <c r="K41" s="67">
        <v>0</v>
      </c>
      <c r="M41" s="34"/>
      <c r="N41" s="34"/>
      <c r="O41" s="34"/>
      <c r="P41" s="1"/>
    </row>
    <row r="42" spans="1:16" hidden="1" x14ac:dyDescent="0.2">
      <c r="A42" s="61" t="s">
        <v>122</v>
      </c>
      <c r="B42" s="62" t="s">
        <v>118</v>
      </c>
      <c r="C42" s="114" t="s">
        <v>21</v>
      </c>
      <c r="D42" s="114"/>
      <c r="E42" s="114" t="s">
        <v>237</v>
      </c>
      <c r="F42" s="114"/>
      <c r="G42" s="63" t="s">
        <v>129</v>
      </c>
      <c r="H42" s="64">
        <v>0</v>
      </c>
      <c r="I42" s="41">
        <v>0</v>
      </c>
      <c r="J42" s="68">
        <v>0</v>
      </c>
      <c r="K42" s="69">
        <v>0</v>
      </c>
      <c r="M42" s="34"/>
      <c r="N42" s="34"/>
      <c r="O42" s="34"/>
      <c r="P42" s="1"/>
    </row>
    <row r="43" spans="1:16" hidden="1" x14ac:dyDescent="0.2">
      <c r="A43" s="61" t="s">
        <v>122</v>
      </c>
      <c r="B43" s="62" t="s">
        <v>118</v>
      </c>
      <c r="C43" s="114" t="s">
        <v>37</v>
      </c>
      <c r="D43" s="114"/>
      <c r="E43" s="114" t="s">
        <v>237</v>
      </c>
      <c r="F43" s="114"/>
      <c r="G43" s="63" t="s">
        <v>132</v>
      </c>
      <c r="H43" s="64">
        <v>0</v>
      </c>
      <c r="I43" s="41">
        <v>0</v>
      </c>
      <c r="J43" s="66">
        <v>0</v>
      </c>
      <c r="K43" s="67">
        <v>0</v>
      </c>
      <c r="M43" s="34"/>
      <c r="N43" s="34"/>
      <c r="O43" s="34"/>
      <c r="P43" s="1"/>
    </row>
    <row r="44" spans="1:16" ht="180" hidden="1" x14ac:dyDescent="0.2">
      <c r="A44" s="52" t="s">
        <v>133</v>
      </c>
      <c r="B44" s="53"/>
      <c r="C44" s="117"/>
      <c r="D44" s="117"/>
      <c r="E44" s="113" t="s">
        <v>238</v>
      </c>
      <c r="F44" s="113"/>
      <c r="G44" s="54"/>
      <c r="H44" s="55">
        <v>0</v>
      </c>
      <c r="I44" s="39">
        <v>0</v>
      </c>
      <c r="J44" s="68">
        <v>0</v>
      </c>
      <c r="K44" s="69">
        <v>0</v>
      </c>
      <c r="M44" s="34"/>
      <c r="N44" s="34"/>
      <c r="O44" s="34"/>
      <c r="P44" s="1"/>
    </row>
    <row r="45" spans="1:16" ht="33.75" hidden="1" x14ac:dyDescent="0.2">
      <c r="A45" s="52" t="s">
        <v>117</v>
      </c>
      <c r="B45" s="58" t="s">
        <v>118</v>
      </c>
      <c r="C45" s="113" t="s">
        <v>20</v>
      </c>
      <c r="D45" s="113"/>
      <c r="E45" s="113" t="s">
        <v>238</v>
      </c>
      <c r="F45" s="113"/>
      <c r="G45" s="59" t="s">
        <v>119</v>
      </c>
      <c r="H45" s="55">
        <v>0</v>
      </c>
      <c r="I45" s="39">
        <v>0</v>
      </c>
      <c r="J45" s="56">
        <v>0</v>
      </c>
      <c r="K45" s="60">
        <v>0</v>
      </c>
      <c r="M45" s="34"/>
      <c r="N45" s="34"/>
      <c r="O45" s="34"/>
      <c r="P45" s="1"/>
    </row>
    <row r="46" spans="1:16" ht="56.25" hidden="1" x14ac:dyDescent="0.2">
      <c r="A46" s="52" t="s">
        <v>134</v>
      </c>
      <c r="B46" s="58" t="s">
        <v>118</v>
      </c>
      <c r="C46" s="113" t="s">
        <v>20</v>
      </c>
      <c r="D46" s="113"/>
      <c r="E46" s="113" t="s">
        <v>238</v>
      </c>
      <c r="F46" s="113"/>
      <c r="G46" s="59" t="s">
        <v>135</v>
      </c>
      <c r="H46" s="55">
        <v>0</v>
      </c>
      <c r="I46" s="39">
        <v>0</v>
      </c>
      <c r="J46" s="56">
        <v>0</v>
      </c>
      <c r="K46" s="60">
        <v>0</v>
      </c>
      <c r="M46" s="34"/>
      <c r="N46" s="34"/>
      <c r="O46" s="34"/>
      <c r="P46" s="1"/>
    </row>
    <row r="47" spans="1:16" hidden="1" x14ac:dyDescent="0.2">
      <c r="A47" s="61" t="s">
        <v>122</v>
      </c>
      <c r="B47" s="62" t="s">
        <v>118</v>
      </c>
      <c r="C47" s="114" t="s">
        <v>20</v>
      </c>
      <c r="D47" s="114"/>
      <c r="E47" s="114" t="s">
        <v>238</v>
      </c>
      <c r="F47" s="114"/>
      <c r="G47" s="63" t="s">
        <v>136</v>
      </c>
      <c r="H47" s="64">
        <v>0</v>
      </c>
      <c r="I47" s="41">
        <v>0</v>
      </c>
      <c r="J47" s="66">
        <v>0</v>
      </c>
      <c r="K47" s="67">
        <v>0</v>
      </c>
      <c r="M47" s="34"/>
      <c r="N47" s="34"/>
      <c r="O47" s="34"/>
      <c r="P47" s="1"/>
    </row>
    <row r="48" spans="1:16" hidden="1" x14ac:dyDescent="0.2">
      <c r="A48" s="61" t="s">
        <v>122</v>
      </c>
      <c r="B48" s="62" t="s">
        <v>118</v>
      </c>
      <c r="C48" s="114" t="s">
        <v>21</v>
      </c>
      <c r="D48" s="114"/>
      <c r="E48" s="114" t="s">
        <v>238</v>
      </c>
      <c r="F48" s="114"/>
      <c r="G48" s="63" t="s">
        <v>136</v>
      </c>
      <c r="H48" s="64">
        <v>0</v>
      </c>
      <c r="I48" s="41">
        <v>0</v>
      </c>
      <c r="J48" s="68">
        <v>0</v>
      </c>
      <c r="K48" s="69">
        <v>0</v>
      </c>
      <c r="M48" s="34"/>
      <c r="N48" s="34"/>
      <c r="O48" s="34"/>
      <c r="P48" s="1"/>
    </row>
    <row r="49" spans="1:16" ht="78.75" hidden="1" x14ac:dyDescent="0.2">
      <c r="A49" s="52" t="s">
        <v>137</v>
      </c>
      <c r="B49" s="53"/>
      <c r="C49" s="117"/>
      <c r="D49" s="117"/>
      <c r="E49" s="113" t="s">
        <v>239</v>
      </c>
      <c r="F49" s="113"/>
      <c r="G49" s="54"/>
      <c r="H49" s="55">
        <v>0</v>
      </c>
      <c r="I49" s="39">
        <v>0</v>
      </c>
      <c r="J49" s="56">
        <v>0</v>
      </c>
      <c r="K49" s="60">
        <v>0</v>
      </c>
      <c r="M49" s="34"/>
      <c r="N49" s="34"/>
      <c r="O49" s="34"/>
      <c r="P49" s="1"/>
    </row>
    <row r="50" spans="1:16" ht="67.5" hidden="1" x14ac:dyDescent="0.2">
      <c r="A50" s="52" t="s">
        <v>138</v>
      </c>
      <c r="B50" s="58" t="s">
        <v>118</v>
      </c>
      <c r="C50" s="113" t="s">
        <v>139</v>
      </c>
      <c r="D50" s="113"/>
      <c r="E50" s="113" t="s">
        <v>239</v>
      </c>
      <c r="F50" s="113"/>
      <c r="G50" s="59" t="s">
        <v>140</v>
      </c>
      <c r="H50" s="55">
        <v>0</v>
      </c>
      <c r="I50" s="39">
        <v>0</v>
      </c>
      <c r="J50" s="56">
        <v>0</v>
      </c>
      <c r="K50" s="60">
        <v>0</v>
      </c>
      <c r="M50" s="34"/>
      <c r="N50" s="34"/>
      <c r="O50" s="34"/>
      <c r="P50" s="1"/>
    </row>
    <row r="51" spans="1:16" ht="22.5" hidden="1" x14ac:dyDescent="0.2">
      <c r="A51" s="52" t="s">
        <v>141</v>
      </c>
      <c r="B51" s="58" t="s">
        <v>118</v>
      </c>
      <c r="C51" s="113" t="s">
        <v>139</v>
      </c>
      <c r="D51" s="113"/>
      <c r="E51" s="113" t="s">
        <v>239</v>
      </c>
      <c r="F51" s="113"/>
      <c r="G51" s="59" t="s">
        <v>142</v>
      </c>
      <c r="H51" s="55">
        <v>0</v>
      </c>
      <c r="I51" s="39">
        <v>0</v>
      </c>
      <c r="J51" s="56">
        <v>0</v>
      </c>
      <c r="K51" s="60">
        <v>0</v>
      </c>
      <c r="M51" s="34"/>
      <c r="N51" s="34"/>
      <c r="O51" s="34"/>
      <c r="P51" s="1"/>
    </row>
    <row r="52" spans="1:16" hidden="1" x14ac:dyDescent="0.2">
      <c r="A52" s="61" t="s">
        <v>122</v>
      </c>
      <c r="B52" s="62" t="s">
        <v>118</v>
      </c>
      <c r="C52" s="114" t="s">
        <v>139</v>
      </c>
      <c r="D52" s="114"/>
      <c r="E52" s="114" t="s">
        <v>239</v>
      </c>
      <c r="F52" s="114"/>
      <c r="G52" s="63" t="s">
        <v>143</v>
      </c>
      <c r="H52" s="64">
        <v>0</v>
      </c>
      <c r="I52" s="41">
        <v>0</v>
      </c>
      <c r="J52" s="56">
        <v>0</v>
      </c>
      <c r="K52" s="60">
        <v>0</v>
      </c>
      <c r="M52" s="34"/>
      <c r="N52" s="34"/>
      <c r="O52" s="34"/>
      <c r="P52" s="1"/>
    </row>
    <row r="53" spans="1:16" hidden="1" x14ac:dyDescent="0.2">
      <c r="A53" s="61" t="s">
        <v>122</v>
      </c>
      <c r="B53" s="62" t="s">
        <v>118</v>
      </c>
      <c r="C53" s="114" t="s">
        <v>139</v>
      </c>
      <c r="D53" s="114"/>
      <c r="E53" s="114" t="s">
        <v>239</v>
      </c>
      <c r="F53" s="114"/>
      <c r="G53" s="63" t="s">
        <v>144</v>
      </c>
      <c r="H53" s="64">
        <v>0</v>
      </c>
      <c r="I53" s="41">
        <v>0</v>
      </c>
      <c r="J53" s="66">
        <v>0</v>
      </c>
      <c r="K53" s="67">
        <v>0</v>
      </c>
      <c r="M53" s="34"/>
      <c r="N53" s="34"/>
      <c r="O53" s="34"/>
      <c r="P53" s="1"/>
    </row>
    <row r="54" spans="1:16" ht="33.75" hidden="1" x14ac:dyDescent="0.2">
      <c r="A54" s="52" t="s">
        <v>145</v>
      </c>
      <c r="B54" s="58" t="s">
        <v>118</v>
      </c>
      <c r="C54" s="113" t="s">
        <v>146</v>
      </c>
      <c r="D54" s="113"/>
      <c r="E54" s="113" t="s">
        <v>239</v>
      </c>
      <c r="F54" s="113"/>
      <c r="G54" s="59" t="s">
        <v>147</v>
      </c>
      <c r="H54" s="55">
        <v>0</v>
      </c>
      <c r="I54" s="39">
        <v>0</v>
      </c>
      <c r="J54" s="68">
        <v>0</v>
      </c>
      <c r="K54" s="69">
        <v>0</v>
      </c>
      <c r="M54" s="34"/>
      <c r="N54" s="34"/>
      <c r="O54" s="34"/>
      <c r="P54" s="1"/>
    </row>
    <row r="55" spans="1:16" ht="33.75" hidden="1" x14ac:dyDescent="0.2">
      <c r="A55" s="52" t="s">
        <v>148</v>
      </c>
      <c r="B55" s="58" t="s">
        <v>118</v>
      </c>
      <c r="C55" s="113" t="s">
        <v>146</v>
      </c>
      <c r="D55" s="113"/>
      <c r="E55" s="113" t="s">
        <v>239</v>
      </c>
      <c r="F55" s="113"/>
      <c r="G55" s="59" t="s">
        <v>149</v>
      </c>
      <c r="H55" s="55">
        <v>0</v>
      </c>
      <c r="I55" s="39">
        <v>0</v>
      </c>
      <c r="J55" s="56">
        <v>0</v>
      </c>
      <c r="K55" s="60">
        <v>0</v>
      </c>
      <c r="M55" s="34"/>
      <c r="N55" s="34"/>
      <c r="O55" s="34"/>
      <c r="P55" s="1"/>
    </row>
    <row r="56" spans="1:16" hidden="1" x14ac:dyDescent="0.2">
      <c r="A56" s="61" t="s">
        <v>122</v>
      </c>
      <c r="B56" s="62" t="s">
        <v>118</v>
      </c>
      <c r="C56" s="114" t="s">
        <v>146</v>
      </c>
      <c r="D56" s="114"/>
      <c r="E56" s="114" t="s">
        <v>239</v>
      </c>
      <c r="F56" s="114"/>
      <c r="G56" s="63" t="s">
        <v>150</v>
      </c>
      <c r="H56" s="64">
        <v>0</v>
      </c>
      <c r="I56" s="41">
        <v>0</v>
      </c>
      <c r="J56" s="56">
        <v>0</v>
      </c>
      <c r="K56" s="60">
        <v>0</v>
      </c>
      <c r="M56" s="34"/>
      <c r="N56" s="34"/>
      <c r="O56" s="34"/>
      <c r="P56" s="1"/>
    </row>
    <row r="57" spans="1:16" ht="22.5" hidden="1" x14ac:dyDescent="0.2">
      <c r="A57" s="52" t="s">
        <v>151</v>
      </c>
      <c r="B57" s="58" t="s">
        <v>118</v>
      </c>
      <c r="C57" s="113" t="s">
        <v>146</v>
      </c>
      <c r="D57" s="113"/>
      <c r="E57" s="113" t="s">
        <v>239</v>
      </c>
      <c r="F57" s="113"/>
      <c r="G57" s="59" t="s">
        <v>152</v>
      </c>
      <c r="H57" s="55">
        <v>0</v>
      </c>
      <c r="I57" s="39">
        <v>0</v>
      </c>
      <c r="J57" s="56">
        <v>0</v>
      </c>
      <c r="K57" s="60">
        <v>0</v>
      </c>
      <c r="M57" s="34"/>
      <c r="N57" s="34"/>
      <c r="O57" s="34"/>
      <c r="P57" s="1"/>
    </row>
    <row r="58" spans="1:16" ht="33.75" hidden="1" x14ac:dyDescent="0.2">
      <c r="A58" s="52" t="s">
        <v>153</v>
      </c>
      <c r="B58" s="58" t="s">
        <v>118</v>
      </c>
      <c r="C58" s="113" t="s">
        <v>146</v>
      </c>
      <c r="D58" s="113"/>
      <c r="E58" s="113" t="s">
        <v>239</v>
      </c>
      <c r="F58" s="113"/>
      <c r="G58" s="59" t="s">
        <v>154</v>
      </c>
      <c r="H58" s="55">
        <v>0</v>
      </c>
      <c r="I58" s="39">
        <v>0</v>
      </c>
      <c r="J58" s="56">
        <v>0</v>
      </c>
      <c r="K58" s="60">
        <v>0</v>
      </c>
      <c r="M58" s="34"/>
      <c r="N58" s="34"/>
      <c r="O58" s="34"/>
      <c r="P58" s="1"/>
    </row>
    <row r="59" spans="1:16" hidden="1" x14ac:dyDescent="0.2">
      <c r="A59" s="61" t="s">
        <v>122</v>
      </c>
      <c r="B59" s="62" t="s">
        <v>118</v>
      </c>
      <c r="C59" s="114" t="s">
        <v>146</v>
      </c>
      <c r="D59" s="114"/>
      <c r="E59" s="114" t="s">
        <v>239</v>
      </c>
      <c r="F59" s="114"/>
      <c r="G59" s="63" t="s">
        <v>155</v>
      </c>
      <c r="H59" s="64">
        <v>0</v>
      </c>
      <c r="I59" s="41">
        <v>0</v>
      </c>
      <c r="J59" s="66">
        <v>0</v>
      </c>
      <c r="K59" s="67">
        <v>0</v>
      </c>
      <c r="M59" s="34"/>
      <c r="N59" s="34"/>
      <c r="O59" s="34"/>
      <c r="P59" s="1"/>
    </row>
    <row r="60" spans="1:16" ht="45" hidden="1" x14ac:dyDescent="0.2">
      <c r="A60" s="52" t="s">
        <v>156</v>
      </c>
      <c r="B60" s="53"/>
      <c r="C60" s="117"/>
      <c r="D60" s="117"/>
      <c r="E60" s="113" t="s">
        <v>240</v>
      </c>
      <c r="F60" s="113"/>
      <c r="G60" s="54"/>
      <c r="H60" s="55">
        <v>0</v>
      </c>
      <c r="I60" s="39">
        <v>0</v>
      </c>
      <c r="J60" s="68">
        <v>0</v>
      </c>
      <c r="K60" s="69">
        <v>0</v>
      </c>
      <c r="M60" s="34"/>
      <c r="N60" s="34"/>
      <c r="O60" s="34"/>
      <c r="P60" s="1"/>
    </row>
    <row r="61" spans="1:16" ht="22.5" hidden="1" x14ac:dyDescent="0.2">
      <c r="A61" s="52" t="s">
        <v>151</v>
      </c>
      <c r="B61" s="58" t="s">
        <v>118</v>
      </c>
      <c r="C61" s="113" t="s">
        <v>20</v>
      </c>
      <c r="D61" s="113"/>
      <c r="E61" s="113" t="s">
        <v>240</v>
      </c>
      <c r="F61" s="113"/>
      <c r="G61" s="59" t="s">
        <v>152</v>
      </c>
      <c r="H61" s="55">
        <v>0</v>
      </c>
      <c r="I61" s="39">
        <v>0</v>
      </c>
      <c r="J61" s="56">
        <v>0</v>
      </c>
      <c r="K61" s="60">
        <v>0</v>
      </c>
      <c r="M61" s="34"/>
      <c r="N61" s="34"/>
      <c r="O61" s="34"/>
      <c r="P61" s="1"/>
    </row>
    <row r="62" spans="1:16" ht="33.75" hidden="1" x14ac:dyDescent="0.2">
      <c r="A62" s="52" t="s">
        <v>153</v>
      </c>
      <c r="B62" s="58" t="s">
        <v>118</v>
      </c>
      <c r="C62" s="113" t="s">
        <v>20</v>
      </c>
      <c r="D62" s="113"/>
      <c r="E62" s="113" t="s">
        <v>240</v>
      </c>
      <c r="F62" s="113"/>
      <c r="G62" s="59" t="s">
        <v>154</v>
      </c>
      <c r="H62" s="55">
        <v>0</v>
      </c>
      <c r="I62" s="39">
        <v>0</v>
      </c>
      <c r="J62" s="56">
        <v>0</v>
      </c>
      <c r="K62" s="60">
        <v>0</v>
      </c>
      <c r="M62" s="34"/>
      <c r="N62" s="34"/>
      <c r="O62" s="34"/>
      <c r="P62" s="1"/>
    </row>
    <row r="63" spans="1:16" hidden="1" x14ac:dyDescent="0.2">
      <c r="A63" s="61" t="s">
        <v>122</v>
      </c>
      <c r="B63" s="62" t="s">
        <v>118</v>
      </c>
      <c r="C63" s="114" t="s">
        <v>20</v>
      </c>
      <c r="D63" s="114"/>
      <c r="E63" s="114" t="s">
        <v>240</v>
      </c>
      <c r="F63" s="114"/>
      <c r="G63" s="63" t="s">
        <v>155</v>
      </c>
      <c r="H63" s="64">
        <v>0</v>
      </c>
      <c r="I63" s="41">
        <v>0</v>
      </c>
      <c r="J63" s="66">
        <v>0</v>
      </c>
      <c r="K63" s="67">
        <v>0</v>
      </c>
      <c r="M63" s="34"/>
      <c r="N63" s="34"/>
      <c r="O63" s="34"/>
      <c r="P63" s="1"/>
    </row>
    <row r="64" spans="1:16" hidden="1" x14ac:dyDescent="0.2">
      <c r="A64" s="61" t="s">
        <v>122</v>
      </c>
      <c r="B64" s="62" t="s">
        <v>118</v>
      </c>
      <c r="C64" s="114" t="s">
        <v>21</v>
      </c>
      <c r="D64" s="114"/>
      <c r="E64" s="114" t="s">
        <v>240</v>
      </c>
      <c r="F64" s="114"/>
      <c r="G64" s="63" t="s">
        <v>155</v>
      </c>
      <c r="H64" s="64">
        <v>0</v>
      </c>
      <c r="I64" s="41">
        <v>0</v>
      </c>
      <c r="J64" s="68">
        <v>0</v>
      </c>
      <c r="K64" s="69">
        <v>0</v>
      </c>
      <c r="M64" s="34"/>
      <c r="N64" s="34"/>
      <c r="O64" s="34"/>
      <c r="P64" s="1"/>
    </row>
    <row r="65" spans="1:16" ht="90" x14ac:dyDescent="0.2">
      <c r="A65" s="52" t="s">
        <v>157</v>
      </c>
      <c r="B65" s="53"/>
      <c r="C65" s="117"/>
      <c r="D65" s="117"/>
      <c r="E65" s="113" t="s">
        <v>241</v>
      </c>
      <c r="F65" s="113"/>
      <c r="G65" s="54"/>
      <c r="H65" s="55">
        <v>14240000</v>
      </c>
      <c r="I65" s="86">
        <v>14240000</v>
      </c>
      <c r="J65" s="56">
        <v>14240000</v>
      </c>
      <c r="K65" s="60">
        <v>14240000</v>
      </c>
      <c r="M65" s="34"/>
      <c r="N65" s="34"/>
      <c r="O65" s="34"/>
      <c r="P65" s="1"/>
    </row>
    <row r="66" spans="1:16" ht="22.5" x14ac:dyDescent="0.2">
      <c r="A66" s="52" t="s">
        <v>151</v>
      </c>
      <c r="B66" s="58" t="s">
        <v>118</v>
      </c>
      <c r="C66" s="113" t="s">
        <v>146</v>
      </c>
      <c r="D66" s="113"/>
      <c r="E66" s="113" t="s">
        <v>241</v>
      </c>
      <c r="F66" s="113"/>
      <c r="G66" s="59" t="s">
        <v>152</v>
      </c>
      <c r="H66" s="55">
        <v>14240000</v>
      </c>
      <c r="I66" s="39">
        <v>14240000</v>
      </c>
      <c r="J66" s="56">
        <v>14240000</v>
      </c>
      <c r="K66" s="60">
        <v>14240000</v>
      </c>
      <c r="M66" s="34"/>
      <c r="N66" s="34"/>
      <c r="O66" s="34"/>
      <c r="P66" s="1"/>
    </row>
    <row r="67" spans="1:16" ht="33.75" x14ac:dyDescent="0.2">
      <c r="A67" s="52" t="s">
        <v>153</v>
      </c>
      <c r="B67" s="58" t="s">
        <v>118</v>
      </c>
      <c r="C67" s="113" t="s">
        <v>146</v>
      </c>
      <c r="D67" s="113"/>
      <c r="E67" s="113" t="s">
        <v>241</v>
      </c>
      <c r="F67" s="113"/>
      <c r="G67" s="59" t="s">
        <v>154</v>
      </c>
      <c r="H67" s="55">
        <v>14240000</v>
      </c>
      <c r="I67" s="39">
        <v>14240000</v>
      </c>
      <c r="J67" s="56">
        <v>14240000</v>
      </c>
      <c r="K67" s="60">
        <v>14240000</v>
      </c>
      <c r="M67" s="34"/>
      <c r="N67" s="34"/>
      <c r="O67" s="34"/>
      <c r="P67" s="1"/>
    </row>
    <row r="68" spans="1:16" x14ac:dyDescent="0.2">
      <c r="A68" s="61" t="s">
        <v>122</v>
      </c>
      <c r="B68" s="62" t="s">
        <v>118</v>
      </c>
      <c r="C68" s="114" t="s">
        <v>146</v>
      </c>
      <c r="D68" s="114"/>
      <c r="E68" s="114" t="s">
        <v>241</v>
      </c>
      <c r="F68" s="114"/>
      <c r="G68" s="63" t="s">
        <v>155</v>
      </c>
      <c r="H68" s="64">
        <v>14240000</v>
      </c>
      <c r="I68" s="41">
        <v>14240000</v>
      </c>
      <c r="J68" s="56">
        <v>14240000</v>
      </c>
      <c r="K68" s="60">
        <v>14240000</v>
      </c>
      <c r="M68" s="34"/>
      <c r="N68" s="34"/>
      <c r="O68" s="34"/>
      <c r="P68" s="1"/>
    </row>
    <row r="69" spans="1:16" ht="146.25" hidden="1" x14ac:dyDescent="0.2">
      <c r="A69" s="52" t="s">
        <v>158</v>
      </c>
      <c r="B69" s="53"/>
      <c r="C69" s="117"/>
      <c r="D69" s="117"/>
      <c r="E69" s="113" t="s">
        <v>242</v>
      </c>
      <c r="F69" s="113"/>
      <c r="G69" s="54"/>
      <c r="H69" s="55">
        <v>0</v>
      </c>
      <c r="I69" s="39">
        <v>0</v>
      </c>
      <c r="J69" s="56">
        <v>0</v>
      </c>
      <c r="K69" s="60">
        <v>0</v>
      </c>
      <c r="M69" s="34"/>
      <c r="N69" s="34"/>
      <c r="O69" s="34"/>
      <c r="P69" s="1"/>
    </row>
    <row r="70" spans="1:16" ht="33.75" hidden="1" x14ac:dyDescent="0.2">
      <c r="A70" s="52" t="s">
        <v>117</v>
      </c>
      <c r="B70" s="58" t="s">
        <v>118</v>
      </c>
      <c r="C70" s="113" t="s">
        <v>139</v>
      </c>
      <c r="D70" s="113"/>
      <c r="E70" s="113" t="s">
        <v>242</v>
      </c>
      <c r="F70" s="113"/>
      <c r="G70" s="59" t="s">
        <v>119</v>
      </c>
      <c r="H70" s="55">
        <v>0</v>
      </c>
      <c r="I70" s="39">
        <v>0</v>
      </c>
      <c r="J70" s="56">
        <v>0</v>
      </c>
      <c r="K70" s="60">
        <v>0</v>
      </c>
      <c r="M70" s="34"/>
      <c r="N70" s="34"/>
      <c r="O70" s="34"/>
      <c r="P70" s="1"/>
    </row>
    <row r="71" spans="1:16" hidden="1" x14ac:dyDescent="0.2">
      <c r="A71" s="52" t="s">
        <v>120</v>
      </c>
      <c r="B71" s="58" t="s">
        <v>118</v>
      </c>
      <c r="C71" s="113" t="s">
        <v>139</v>
      </c>
      <c r="D71" s="113"/>
      <c r="E71" s="113" t="s">
        <v>242</v>
      </c>
      <c r="F71" s="113"/>
      <c r="G71" s="59" t="s">
        <v>121</v>
      </c>
      <c r="H71" s="55">
        <v>0</v>
      </c>
      <c r="I71" s="39">
        <v>0</v>
      </c>
      <c r="J71" s="56">
        <v>0</v>
      </c>
      <c r="K71" s="60">
        <v>0</v>
      </c>
      <c r="M71" s="34"/>
      <c r="N71" s="34"/>
      <c r="O71" s="34"/>
      <c r="P71" s="1"/>
    </row>
    <row r="72" spans="1:16" hidden="1" x14ac:dyDescent="0.2">
      <c r="A72" s="61" t="s">
        <v>122</v>
      </c>
      <c r="B72" s="62" t="s">
        <v>118</v>
      </c>
      <c r="C72" s="114" t="s">
        <v>139</v>
      </c>
      <c r="D72" s="114"/>
      <c r="E72" s="114" t="s">
        <v>242</v>
      </c>
      <c r="F72" s="114"/>
      <c r="G72" s="63" t="s">
        <v>128</v>
      </c>
      <c r="H72" s="64">
        <v>0</v>
      </c>
      <c r="I72" s="41">
        <v>0</v>
      </c>
      <c r="J72" s="56">
        <v>0</v>
      </c>
      <c r="K72" s="60">
        <v>0</v>
      </c>
      <c r="M72" s="34"/>
      <c r="N72" s="34"/>
      <c r="O72" s="34"/>
      <c r="P72" s="1"/>
    </row>
    <row r="73" spans="1:16" hidden="1" x14ac:dyDescent="0.2">
      <c r="A73" s="52" t="s">
        <v>124</v>
      </c>
      <c r="B73" s="58" t="s">
        <v>118</v>
      </c>
      <c r="C73" s="113" t="s">
        <v>139</v>
      </c>
      <c r="D73" s="113"/>
      <c r="E73" s="113" t="s">
        <v>242</v>
      </c>
      <c r="F73" s="113"/>
      <c r="G73" s="59" t="s">
        <v>125</v>
      </c>
      <c r="H73" s="55">
        <v>0</v>
      </c>
      <c r="I73" s="39">
        <v>0</v>
      </c>
      <c r="J73" s="56">
        <v>0</v>
      </c>
      <c r="K73" s="60">
        <v>0</v>
      </c>
      <c r="M73" s="34"/>
      <c r="N73" s="34"/>
      <c r="O73" s="34"/>
      <c r="P73" s="1"/>
    </row>
    <row r="74" spans="1:16" hidden="1" x14ac:dyDescent="0.2">
      <c r="A74" s="61" t="s">
        <v>122</v>
      </c>
      <c r="B74" s="62" t="s">
        <v>118</v>
      </c>
      <c r="C74" s="114" t="s">
        <v>139</v>
      </c>
      <c r="D74" s="114"/>
      <c r="E74" s="114" t="s">
        <v>242</v>
      </c>
      <c r="F74" s="114"/>
      <c r="G74" s="63" t="s">
        <v>129</v>
      </c>
      <c r="H74" s="64">
        <v>0</v>
      </c>
      <c r="I74" s="41">
        <v>0</v>
      </c>
      <c r="J74" s="56">
        <v>0</v>
      </c>
      <c r="K74" s="60">
        <v>0</v>
      </c>
      <c r="M74" s="34"/>
      <c r="N74" s="34"/>
      <c r="O74" s="34"/>
      <c r="P74" s="1"/>
    </row>
    <row r="75" spans="1:16" ht="315" hidden="1" x14ac:dyDescent="0.2">
      <c r="A75" s="52" t="s">
        <v>159</v>
      </c>
      <c r="B75" s="53"/>
      <c r="C75" s="117"/>
      <c r="D75" s="117"/>
      <c r="E75" s="113" t="s">
        <v>243</v>
      </c>
      <c r="F75" s="113"/>
      <c r="G75" s="54"/>
      <c r="H75" s="55">
        <v>0</v>
      </c>
      <c r="I75" s="39">
        <v>0</v>
      </c>
      <c r="J75" s="56">
        <v>0</v>
      </c>
      <c r="K75" s="60">
        <v>0</v>
      </c>
      <c r="M75" s="34"/>
      <c r="N75" s="34"/>
      <c r="O75" s="34"/>
      <c r="P75" s="1"/>
    </row>
    <row r="76" spans="1:16" ht="33.75" hidden="1" x14ac:dyDescent="0.2">
      <c r="A76" s="52" t="s">
        <v>117</v>
      </c>
      <c r="B76" s="58" t="s">
        <v>118</v>
      </c>
      <c r="C76" s="113" t="s">
        <v>21</v>
      </c>
      <c r="D76" s="113"/>
      <c r="E76" s="113" t="s">
        <v>243</v>
      </c>
      <c r="F76" s="113"/>
      <c r="G76" s="59" t="s">
        <v>119</v>
      </c>
      <c r="H76" s="55">
        <v>0</v>
      </c>
      <c r="I76" s="39">
        <v>0</v>
      </c>
      <c r="J76" s="56">
        <v>0</v>
      </c>
      <c r="K76" s="60">
        <v>0</v>
      </c>
      <c r="M76" s="34"/>
      <c r="N76" s="34"/>
      <c r="O76" s="34"/>
      <c r="P76" s="1"/>
    </row>
    <row r="77" spans="1:16" hidden="1" x14ac:dyDescent="0.2">
      <c r="A77" s="52" t="s">
        <v>120</v>
      </c>
      <c r="B77" s="58" t="s">
        <v>118</v>
      </c>
      <c r="C77" s="113" t="s">
        <v>21</v>
      </c>
      <c r="D77" s="113"/>
      <c r="E77" s="113" t="s">
        <v>243</v>
      </c>
      <c r="F77" s="113"/>
      <c r="G77" s="59" t="s">
        <v>121</v>
      </c>
      <c r="H77" s="55">
        <v>0</v>
      </c>
      <c r="I77" s="39">
        <v>0</v>
      </c>
      <c r="J77" s="56">
        <v>0</v>
      </c>
      <c r="K77" s="60">
        <v>0</v>
      </c>
      <c r="M77" s="34"/>
      <c r="N77" s="34"/>
      <c r="O77" s="34"/>
      <c r="P77" s="1"/>
    </row>
    <row r="78" spans="1:16" hidden="1" x14ac:dyDescent="0.2">
      <c r="A78" s="61" t="s">
        <v>122</v>
      </c>
      <c r="B78" s="62" t="s">
        <v>118</v>
      </c>
      <c r="C78" s="114" t="s">
        <v>21</v>
      </c>
      <c r="D78" s="114"/>
      <c r="E78" s="114" t="s">
        <v>243</v>
      </c>
      <c r="F78" s="114"/>
      <c r="G78" s="63" t="s">
        <v>128</v>
      </c>
      <c r="H78" s="64">
        <v>0</v>
      </c>
      <c r="I78" s="41">
        <v>0</v>
      </c>
      <c r="J78" s="56">
        <v>0</v>
      </c>
      <c r="K78" s="60">
        <v>0</v>
      </c>
      <c r="M78" s="34"/>
      <c r="N78" s="34"/>
      <c r="O78" s="34"/>
      <c r="P78" s="1"/>
    </row>
    <row r="79" spans="1:16" hidden="1" x14ac:dyDescent="0.2">
      <c r="A79" s="52" t="s">
        <v>124</v>
      </c>
      <c r="B79" s="58" t="s">
        <v>118</v>
      </c>
      <c r="C79" s="113" t="s">
        <v>21</v>
      </c>
      <c r="D79" s="113"/>
      <c r="E79" s="113" t="s">
        <v>243</v>
      </c>
      <c r="F79" s="113"/>
      <c r="G79" s="59" t="s">
        <v>125</v>
      </c>
      <c r="H79" s="55">
        <v>0</v>
      </c>
      <c r="I79" s="39">
        <v>0</v>
      </c>
      <c r="J79" s="56">
        <v>0</v>
      </c>
      <c r="K79" s="60">
        <v>0</v>
      </c>
      <c r="M79" s="34"/>
      <c r="N79" s="34"/>
      <c r="O79" s="34"/>
      <c r="P79" s="1"/>
    </row>
    <row r="80" spans="1:16" hidden="1" x14ac:dyDescent="0.2">
      <c r="A80" s="61" t="s">
        <v>122</v>
      </c>
      <c r="B80" s="62" t="s">
        <v>118</v>
      </c>
      <c r="C80" s="114" t="s">
        <v>21</v>
      </c>
      <c r="D80" s="114"/>
      <c r="E80" s="114" t="s">
        <v>243</v>
      </c>
      <c r="F80" s="114"/>
      <c r="G80" s="63" t="s">
        <v>129</v>
      </c>
      <c r="H80" s="64">
        <v>0</v>
      </c>
      <c r="I80" s="41">
        <v>0</v>
      </c>
      <c r="J80" s="56">
        <v>0</v>
      </c>
      <c r="K80" s="60">
        <v>0</v>
      </c>
      <c r="M80" s="34"/>
      <c r="N80" s="34"/>
      <c r="O80" s="34"/>
      <c r="P80" s="1"/>
    </row>
    <row r="81" spans="1:16" x14ac:dyDescent="0.2">
      <c r="A81" s="115" t="s">
        <v>160</v>
      </c>
      <c r="B81" s="116"/>
      <c r="C81" s="116"/>
      <c r="D81" s="116"/>
      <c r="E81" s="116"/>
      <c r="F81" s="116"/>
      <c r="G81" s="116"/>
      <c r="H81" s="49">
        <v>28012130.48</v>
      </c>
      <c r="I81" s="50">
        <f>I86+I103+I107</f>
        <v>38060944</v>
      </c>
      <c r="J81" s="50">
        <f>J86+J103+J107</f>
        <v>37951594</v>
      </c>
      <c r="K81" s="50">
        <f>K86+K103+K107</f>
        <v>37951594</v>
      </c>
      <c r="M81" s="33"/>
      <c r="N81" s="33"/>
      <c r="O81" s="33"/>
      <c r="P81" s="1"/>
    </row>
    <row r="82" spans="1:16" ht="90" hidden="1" x14ac:dyDescent="0.2">
      <c r="A82" s="52" t="s">
        <v>161</v>
      </c>
      <c r="B82" s="53"/>
      <c r="C82" s="117"/>
      <c r="D82" s="117"/>
      <c r="E82" s="113" t="s">
        <v>244</v>
      </c>
      <c r="F82" s="113"/>
      <c r="G82" s="54"/>
      <c r="H82" s="55">
        <v>0</v>
      </c>
      <c r="I82" s="39">
        <v>0</v>
      </c>
      <c r="J82" s="56">
        <v>0</v>
      </c>
      <c r="K82" s="60">
        <v>0</v>
      </c>
      <c r="M82" s="34"/>
      <c r="N82" s="34"/>
      <c r="O82" s="34"/>
      <c r="P82" s="1"/>
    </row>
    <row r="83" spans="1:16" ht="33.75" hidden="1" x14ac:dyDescent="0.2">
      <c r="A83" s="52" t="s">
        <v>117</v>
      </c>
      <c r="B83" s="58" t="s">
        <v>118</v>
      </c>
      <c r="C83" s="113" t="s">
        <v>21</v>
      </c>
      <c r="D83" s="113"/>
      <c r="E83" s="113" t="s">
        <v>244</v>
      </c>
      <c r="F83" s="113"/>
      <c r="G83" s="59" t="s">
        <v>119</v>
      </c>
      <c r="H83" s="55">
        <v>0</v>
      </c>
      <c r="I83" s="39">
        <v>0</v>
      </c>
      <c r="J83" s="56">
        <v>0</v>
      </c>
      <c r="K83" s="60">
        <v>0</v>
      </c>
      <c r="M83" s="34"/>
      <c r="N83" s="34"/>
      <c r="O83" s="34"/>
      <c r="P83" s="1"/>
    </row>
    <row r="84" spans="1:16" ht="56.25" hidden="1" x14ac:dyDescent="0.2">
      <c r="A84" s="52" t="s">
        <v>134</v>
      </c>
      <c r="B84" s="58" t="s">
        <v>118</v>
      </c>
      <c r="C84" s="113" t="s">
        <v>21</v>
      </c>
      <c r="D84" s="113"/>
      <c r="E84" s="113" t="s">
        <v>244</v>
      </c>
      <c r="F84" s="113"/>
      <c r="G84" s="59" t="s">
        <v>135</v>
      </c>
      <c r="H84" s="55">
        <v>0</v>
      </c>
      <c r="I84" s="39">
        <v>0</v>
      </c>
      <c r="J84" s="56">
        <v>0</v>
      </c>
      <c r="K84" s="60">
        <v>0</v>
      </c>
      <c r="M84" s="34"/>
      <c r="N84" s="34"/>
      <c r="O84" s="34"/>
      <c r="P84" s="1"/>
    </row>
    <row r="85" spans="1:16" hidden="1" x14ac:dyDescent="0.2">
      <c r="A85" s="61" t="s">
        <v>122</v>
      </c>
      <c r="B85" s="62" t="s">
        <v>118</v>
      </c>
      <c r="C85" s="114" t="s">
        <v>21</v>
      </c>
      <c r="D85" s="114"/>
      <c r="E85" s="114" t="s">
        <v>244</v>
      </c>
      <c r="F85" s="114"/>
      <c r="G85" s="63" t="s">
        <v>136</v>
      </c>
      <c r="H85" s="64">
        <v>0</v>
      </c>
      <c r="I85" s="41">
        <v>0</v>
      </c>
      <c r="J85" s="56">
        <v>0</v>
      </c>
      <c r="K85" s="60">
        <v>0</v>
      </c>
      <c r="M85" s="34"/>
      <c r="N85" s="34"/>
      <c r="O85" s="34"/>
      <c r="P85" s="1"/>
    </row>
    <row r="86" spans="1:16" ht="45" x14ac:dyDescent="0.2">
      <c r="A86" s="52" t="s">
        <v>108</v>
      </c>
      <c r="B86" s="53"/>
      <c r="C86" s="117"/>
      <c r="D86" s="117"/>
      <c r="E86" s="113" t="s">
        <v>245</v>
      </c>
      <c r="F86" s="113"/>
      <c r="G86" s="54"/>
      <c r="H86" s="55">
        <v>9193130.4800000004</v>
      </c>
      <c r="I86" s="39">
        <v>9737944</v>
      </c>
      <c r="J86" s="56">
        <v>9628594</v>
      </c>
      <c r="K86" s="60">
        <v>9628594</v>
      </c>
      <c r="M86" s="34"/>
      <c r="N86" s="34"/>
      <c r="O86" s="34"/>
      <c r="P86" s="1"/>
    </row>
    <row r="87" spans="1:16" ht="33.75" x14ac:dyDescent="0.2">
      <c r="A87" s="52" t="s">
        <v>145</v>
      </c>
      <c r="B87" s="58" t="s">
        <v>118</v>
      </c>
      <c r="C87" s="113" t="s">
        <v>21</v>
      </c>
      <c r="D87" s="113"/>
      <c r="E87" s="113" t="s">
        <v>245</v>
      </c>
      <c r="F87" s="113"/>
      <c r="G87" s="59" t="s">
        <v>147</v>
      </c>
      <c r="H87" s="55">
        <v>694083</v>
      </c>
      <c r="I87" s="39">
        <v>2363300</v>
      </c>
      <c r="J87" s="56">
        <v>2363300</v>
      </c>
      <c r="K87" s="60">
        <v>2363300</v>
      </c>
      <c r="M87" s="34"/>
      <c r="N87" s="34"/>
      <c r="O87" s="34"/>
      <c r="P87" s="1"/>
    </row>
    <row r="88" spans="1:16" ht="33.75" x14ac:dyDescent="0.2">
      <c r="A88" s="52" t="s">
        <v>148</v>
      </c>
      <c r="B88" s="58" t="s">
        <v>118</v>
      </c>
      <c r="C88" s="113" t="s">
        <v>21</v>
      </c>
      <c r="D88" s="113"/>
      <c r="E88" s="113" t="s">
        <v>245</v>
      </c>
      <c r="F88" s="113"/>
      <c r="G88" s="59" t="s">
        <v>149</v>
      </c>
      <c r="H88" s="55">
        <v>694083</v>
      </c>
      <c r="I88" s="39">
        <v>2363300</v>
      </c>
      <c r="J88" s="56">
        <v>2363300</v>
      </c>
      <c r="K88" s="60">
        <v>2363300</v>
      </c>
      <c r="M88" s="34"/>
      <c r="N88" s="34"/>
      <c r="O88" s="34"/>
      <c r="P88" s="1"/>
    </row>
    <row r="89" spans="1:16" x14ac:dyDescent="0.2">
      <c r="A89" s="61" t="s">
        <v>122</v>
      </c>
      <c r="B89" s="62" t="s">
        <v>118</v>
      </c>
      <c r="C89" s="114" t="s">
        <v>21</v>
      </c>
      <c r="D89" s="114"/>
      <c r="E89" s="114" t="s">
        <v>245</v>
      </c>
      <c r="F89" s="114"/>
      <c r="G89" s="63" t="s">
        <v>150</v>
      </c>
      <c r="H89" s="64">
        <v>694083</v>
      </c>
      <c r="I89" s="41">
        <v>2363300</v>
      </c>
      <c r="J89" s="56">
        <v>2363300</v>
      </c>
      <c r="K89" s="60">
        <v>2363300</v>
      </c>
      <c r="M89" s="34"/>
      <c r="N89" s="34"/>
      <c r="O89" s="34"/>
      <c r="P89" s="1"/>
    </row>
    <row r="90" spans="1:16" ht="33.75" x14ac:dyDescent="0.2">
      <c r="A90" s="52" t="s">
        <v>117</v>
      </c>
      <c r="B90" s="58" t="s">
        <v>118</v>
      </c>
      <c r="C90" s="113" t="s">
        <v>21</v>
      </c>
      <c r="D90" s="113"/>
      <c r="E90" s="113" t="s">
        <v>245</v>
      </c>
      <c r="F90" s="113"/>
      <c r="G90" s="59" t="s">
        <v>119</v>
      </c>
      <c r="H90" s="55">
        <v>8499047.4800000004</v>
      </c>
      <c r="I90" s="39">
        <v>7374644</v>
      </c>
      <c r="J90" s="56">
        <v>7265294</v>
      </c>
      <c r="K90" s="60">
        <v>7265294</v>
      </c>
      <c r="M90" s="34"/>
      <c r="N90" s="34"/>
      <c r="O90" s="34"/>
      <c r="P90" s="1"/>
    </row>
    <row r="91" spans="1:16" x14ac:dyDescent="0.2">
      <c r="A91" s="52" t="s">
        <v>124</v>
      </c>
      <c r="B91" s="58" t="s">
        <v>118</v>
      </c>
      <c r="C91" s="113" t="s">
        <v>21</v>
      </c>
      <c r="D91" s="113"/>
      <c r="E91" s="113" t="s">
        <v>245</v>
      </c>
      <c r="F91" s="113"/>
      <c r="G91" s="59" t="s">
        <v>125</v>
      </c>
      <c r="H91" s="55">
        <v>8499047.4800000004</v>
      </c>
      <c r="I91" s="39">
        <v>7374644</v>
      </c>
      <c r="J91" s="56">
        <v>7265294</v>
      </c>
      <c r="K91" s="60">
        <v>7265294</v>
      </c>
      <c r="M91" s="34"/>
      <c r="N91" s="34"/>
      <c r="O91" s="34"/>
      <c r="P91" s="1"/>
    </row>
    <row r="92" spans="1:16" x14ac:dyDescent="0.2">
      <c r="A92" s="61" t="s">
        <v>122</v>
      </c>
      <c r="B92" s="62" t="s">
        <v>118</v>
      </c>
      <c r="C92" s="114" t="s">
        <v>21</v>
      </c>
      <c r="D92" s="114"/>
      <c r="E92" s="114" t="s">
        <v>245</v>
      </c>
      <c r="F92" s="114"/>
      <c r="G92" s="63" t="s">
        <v>129</v>
      </c>
      <c r="H92" s="64">
        <v>8499047.4800000004</v>
      </c>
      <c r="I92" s="41">
        <v>7374644</v>
      </c>
      <c r="J92" s="56">
        <v>7265294</v>
      </c>
      <c r="K92" s="65">
        <v>7265294</v>
      </c>
      <c r="M92" s="34"/>
      <c r="N92" s="34"/>
      <c r="O92" s="34"/>
      <c r="P92" s="1"/>
    </row>
    <row r="93" spans="1:16" ht="67.5" x14ac:dyDescent="0.2">
      <c r="A93" s="52" t="s">
        <v>109</v>
      </c>
      <c r="B93" s="53"/>
      <c r="C93" s="117"/>
      <c r="D93" s="117"/>
      <c r="E93" s="113" t="s">
        <v>246</v>
      </c>
      <c r="F93" s="113"/>
      <c r="G93" s="54"/>
      <c r="H93" s="55">
        <v>13496000</v>
      </c>
      <c r="I93" s="39">
        <v>0</v>
      </c>
      <c r="J93" s="39">
        <v>0</v>
      </c>
      <c r="K93" s="40">
        <v>0</v>
      </c>
      <c r="M93" s="34"/>
      <c r="N93" s="34"/>
      <c r="O93" s="34"/>
      <c r="P93" s="1"/>
    </row>
    <row r="94" spans="1:16" ht="33.75" x14ac:dyDescent="0.2">
      <c r="A94" s="52" t="s">
        <v>145</v>
      </c>
      <c r="B94" s="58" t="s">
        <v>118</v>
      </c>
      <c r="C94" s="113" t="s">
        <v>21</v>
      </c>
      <c r="D94" s="113"/>
      <c r="E94" s="113" t="s">
        <v>246</v>
      </c>
      <c r="F94" s="113"/>
      <c r="G94" s="59" t="s">
        <v>147</v>
      </c>
      <c r="H94" s="55">
        <v>1153020</v>
      </c>
      <c r="I94" s="39">
        <v>0</v>
      </c>
      <c r="J94" s="39">
        <v>0</v>
      </c>
      <c r="K94" s="40">
        <v>0</v>
      </c>
      <c r="M94" s="34"/>
      <c r="N94" s="34"/>
      <c r="O94" s="34"/>
      <c r="P94" s="1"/>
    </row>
    <row r="95" spans="1:16" ht="33.75" x14ac:dyDescent="0.2">
      <c r="A95" s="52" t="s">
        <v>148</v>
      </c>
      <c r="B95" s="58" t="s">
        <v>118</v>
      </c>
      <c r="C95" s="113" t="s">
        <v>21</v>
      </c>
      <c r="D95" s="113"/>
      <c r="E95" s="113" t="s">
        <v>246</v>
      </c>
      <c r="F95" s="113"/>
      <c r="G95" s="59" t="s">
        <v>149</v>
      </c>
      <c r="H95" s="55">
        <v>1153020</v>
      </c>
      <c r="I95" s="39">
        <v>0</v>
      </c>
      <c r="J95" s="39">
        <v>0</v>
      </c>
      <c r="K95" s="40">
        <v>0</v>
      </c>
      <c r="M95" s="34"/>
      <c r="N95" s="34"/>
      <c r="O95" s="34"/>
      <c r="P95" s="1"/>
    </row>
    <row r="96" spans="1:16" x14ac:dyDescent="0.2">
      <c r="A96" s="61" t="s">
        <v>122</v>
      </c>
      <c r="B96" s="62" t="s">
        <v>118</v>
      </c>
      <c r="C96" s="114" t="s">
        <v>21</v>
      </c>
      <c r="D96" s="114"/>
      <c r="E96" s="114" t="s">
        <v>246</v>
      </c>
      <c r="F96" s="114"/>
      <c r="G96" s="63" t="s">
        <v>150</v>
      </c>
      <c r="H96" s="64">
        <v>1153020</v>
      </c>
      <c r="I96" s="41">
        <v>0</v>
      </c>
      <c r="J96" s="41">
        <v>0</v>
      </c>
      <c r="K96" s="40">
        <v>0</v>
      </c>
      <c r="M96" s="34"/>
      <c r="N96" s="34"/>
      <c r="O96" s="34"/>
      <c r="P96" s="1"/>
    </row>
    <row r="97" spans="1:16" ht="22.5" x14ac:dyDescent="0.2">
      <c r="A97" s="52" t="s">
        <v>151</v>
      </c>
      <c r="B97" s="58" t="s">
        <v>118</v>
      </c>
      <c r="C97" s="113" t="s">
        <v>21</v>
      </c>
      <c r="D97" s="113"/>
      <c r="E97" s="113" t="s">
        <v>246</v>
      </c>
      <c r="F97" s="113"/>
      <c r="G97" s="59" t="s">
        <v>152</v>
      </c>
      <c r="H97" s="55">
        <v>210979.33</v>
      </c>
      <c r="I97" s="39">
        <v>0</v>
      </c>
      <c r="J97" s="39">
        <v>0</v>
      </c>
      <c r="K97" s="40">
        <v>0</v>
      </c>
      <c r="M97" s="34"/>
      <c r="N97" s="34"/>
      <c r="O97" s="34"/>
      <c r="P97" s="1"/>
    </row>
    <row r="98" spans="1:16" ht="33.75" x14ac:dyDescent="0.2">
      <c r="A98" s="52" t="s">
        <v>153</v>
      </c>
      <c r="B98" s="58" t="s">
        <v>118</v>
      </c>
      <c r="C98" s="113" t="s">
        <v>21</v>
      </c>
      <c r="D98" s="113"/>
      <c r="E98" s="113" t="s">
        <v>246</v>
      </c>
      <c r="F98" s="113"/>
      <c r="G98" s="59" t="s">
        <v>154</v>
      </c>
      <c r="H98" s="55">
        <v>210979.33</v>
      </c>
      <c r="I98" s="39">
        <v>0</v>
      </c>
      <c r="J98" s="39">
        <v>0</v>
      </c>
      <c r="K98" s="40">
        <v>0</v>
      </c>
      <c r="M98" s="34"/>
      <c r="N98" s="34"/>
      <c r="O98" s="34"/>
      <c r="P98" s="1"/>
    </row>
    <row r="99" spans="1:16" x14ac:dyDescent="0.2">
      <c r="A99" s="61" t="s">
        <v>122</v>
      </c>
      <c r="B99" s="62" t="s">
        <v>118</v>
      </c>
      <c r="C99" s="114" t="s">
        <v>21</v>
      </c>
      <c r="D99" s="114"/>
      <c r="E99" s="114" t="s">
        <v>246</v>
      </c>
      <c r="F99" s="114"/>
      <c r="G99" s="63" t="s">
        <v>162</v>
      </c>
      <c r="H99" s="64">
        <v>210979.33</v>
      </c>
      <c r="I99" s="41">
        <v>0</v>
      </c>
      <c r="J99" s="41">
        <v>0</v>
      </c>
      <c r="K99" s="40">
        <v>0</v>
      </c>
      <c r="M99" s="34"/>
      <c r="N99" s="34"/>
      <c r="O99" s="34"/>
      <c r="P99" s="1"/>
    </row>
    <row r="100" spans="1:16" ht="33.75" x14ac:dyDescent="0.2">
      <c r="A100" s="52" t="s">
        <v>117</v>
      </c>
      <c r="B100" s="58" t="s">
        <v>118</v>
      </c>
      <c r="C100" s="113" t="s">
        <v>21</v>
      </c>
      <c r="D100" s="113"/>
      <c r="E100" s="113" t="s">
        <v>246</v>
      </c>
      <c r="F100" s="113"/>
      <c r="G100" s="59" t="s">
        <v>119</v>
      </c>
      <c r="H100" s="55">
        <v>12132000.67</v>
      </c>
      <c r="I100" s="39">
        <v>0</v>
      </c>
      <c r="J100" s="39">
        <v>0</v>
      </c>
      <c r="K100" s="39">
        <v>0</v>
      </c>
      <c r="M100" s="34"/>
      <c r="N100" s="34"/>
      <c r="O100" s="34"/>
      <c r="P100" s="1"/>
    </row>
    <row r="101" spans="1:16" x14ac:dyDescent="0.2">
      <c r="A101" s="52" t="s">
        <v>124</v>
      </c>
      <c r="B101" s="58" t="s">
        <v>118</v>
      </c>
      <c r="C101" s="113" t="s">
        <v>21</v>
      </c>
      <c r="D101" s="113"/>
      <c r="E101" s="113" t="s">
        <v>246</v>
      </c>
      <c r="F101" s="113"/>
      <c r="G101" s="59" t="s">
        <v>125</v>
      </c>
      <c r="H101" s="55">
        <v>12132000.67</v>
      </c>
      <c r="I101" s="39">
        <v>0</v>
      </c>
      <c r="J101" s="39">
        <v>0</v>
      </c>
      <c r="K101" s="39">
        <v>0</v>
      </c>
      <c r="M101" s="34"/>
      <c r="N101" s="34"/>
      <c r="O101" s="34"/>
      <c r="P101" s="1"/>
    </row>
    <row r="102" spans="1:16" x14ac:dyDescent="0.2">
      <c r="A102" s="61" t="s">
        <v>122</v>
      </c>
      <c r="B102" s="62" t="s">
        <v>118</v>
      </c>
      <c r="C102" s="114" t="s">
        <v>21</v>
      </c>
      <c r="D102" s="114"/>
      <c r="E102" s="114" t="s">
        <v>246</v>
      </c>
      <c r="F102" s="114"/>
      <c r="G102" s="63" t="s">
        <v>129</v>
      </c>
      <c r="H102" s="64">
        <v>12132000.67</v>
      </c>
      <c r="I102" s="39">
        <v>0</v>
      </c>
      <c r="J102" s="39">
        <v>0</v>
      </c>
      <c r="K102" s="39">
        <v>0</v>
      </c>
      <c r="M102" s="34"/>
      <c r="N102" s="34"/>
      <c r="O102" s="34"/>
      <c r="P102" s="1"/>
    </row>
    <row r="103" spans="1:16" ht="67.5" x14ac:dyDescent="0.2">
      <c r="A103" s="52" t="s">
        <v>109</v>
      </c>
      <c r="B103" s="53"/>
      <c r="C103" s="117"/>
      <c r="D103" s="117"/>
      <c r="E103" s="113" t="s">
        <v>269</v>
      </c>
      <c r="F103" s="113"/>
      <c r="G103" s="54"/>
      <c r="H103" s="55">
        <v>0</v>
      </c>
      <c r="I103" s="87">
        <f t="shared" ref="I103:K105" si="0">I104</f>
        <v>23000000</v>
      </c>
      <c r="J103" s="39">
        <f t="shared" si="0"/>
        <v>23000000</v>
      </c>
      <c r="K103" s="39">
        <f t="shared" si="0"/>
        <v>23000000</v>
      </c>
      <c r="M103" s="34"/>
      <c r="N103" s="34"/>
      <c r="O103" s="34"/>
      <c r="P103" s="1"/>
    </row>
    <row r="104" spans="1:16" ht="33.75" x14ac:dyDescent="0.2">
      <c r="A104" s="52" t="s">
        <v>117</v>
      </c>
      <c r="B104" s="58" t="s">
        <v>118</v>
      </c>
      <c r="C104" s="113" t="s">
        <v>21</v>
      </c>
      <c r="D104" s="113"/>
      <c r="E104" s="113" t="s">
        <v>269</v>
      </c>
      <c r="F104" s="113"/>
      <c r="G104" s="59" t="s">
        <v>119</v>
      </c>
      <c r="H104" s="55">
        <v>0</v>
      </c>
      <c r="I104" s="39">
        <f t="shared" si="0"/>
        <v>23000000</v>
      </c>
      <c r="J104" s="39">
        <f t="shared" si="0"/>
        <v>23000000</v>
      </c>
      <c r="K104" s="40">
        <f t="shared" si="0"/>
        <v>23000000</v>
      </c>
      <c r="M104" s="34"/>
      <c r="N104" s="34"/>
      <c r="O104" s="34"/>
      <c r="P104" s="1"/>
    </row>
    <row r="105" spans="1:16" x14ac:dyDescent="0.2">
      <c r="A105" s="52" t="s">
        <v>124</v>
      </c>
      <c r="B105" s="58" t="s">
        <v>118</v>
      </c>
      <c r="C105" s="113" t="s">
        <v>21</v>
      </c>
      <c r="D105" s="113"/>
      <c r="E105" s="113" t="s">
        <v>269</v>
      </c>
      <c r="F105" s="113"/>
      <c r="G105" s="59" t="s">
        <v>125</v>
      </c>
      <c r="H105" s="55">
        <v>0</v>
      </c>
      <c r="I105" s="39">
        <f t="shared" si="0"/>
        <v>23000000</v>
      </c>
      <c r="J105" s="39">
        <f t="shared" si="0"/>
        <v>23000000</v>
      </c>
      <c r="K105" s="40">
        <f t="shared" si="0"/>
        <v>23000000</v>
      </c>
      <c r="M105" s="34"/>
      <c r="N105" s="34"/>
      <c r="O105" s="34"/>
      <c r="P105" s="1"/>
    </row>
    <row r="106" spans="1:16" x14ac:dyDescent="0.2">
      <c r="A106" s="61" t="s">
        <v>122</v>
      </c>
      <c r="B106" s="62" t="s">
        <v>118</v>
      </c>
      <c r="C106" s="114" t="s">
        <v>21</v>
      </c>
      <c r="D106" s="114"/>
      <c r="E106" s="114" t="s">
        <v>269</v>
      </c>
      <c r="F106" s="114"/>
      <c r="G106" s="63" t="s">
        <v>129</v>
      </c>
      <c r="H106" s="55">
        <v>0</v>
      </c>
      <c r="I106" s="41">
        <v>23000000</v>
      </c>
      <c r="J106" s="41">
        <v>23000000</v>
      </c>
      <c r="K106" s="41">
        <v>23000000</v>
      </c>
      <c r="M106" s="34"/>
      <c r="N106" s="34"/>
      <c r="O106" s="34"/>
      <c r="P106" s="1"/>
    </row>
    <row r="107" spans="1:16" ht="45" x14ac:dyDescent="0.2">
      <c r="A107" s="52" t="s">
        <v>163</v>
      </c>
      <c r="B107" s="53"/>
      <c r="C107" s="117"/>
      <c r="D107" s="117"/>
      <c r="E107" s="113" t="s">
        <v>247</v>
      </c>
      <c r="F107" s="113"/>
      <c r="G107" s="54"/>
      <c r="H107" s="55">
        <v>5323000</v>
      </c>
      <c r="I107" s="39">
        <v>5323000</v>
      </c>
      <c r="J107" s="56">
        <v>5323000</v>
      </c>
      <c r="K107" s="57">
        <v>5323000</v>
      </c>
      <c r="M107" s="34"/>
      <c r="N107" s="34"/>
      <c r="O107" s="34"/>
      <c r="P107" s="1"/>
    </row>
    <row r="108" spans="1:16" ht="33.75" x14ac:dyDescent="0.2">
      <c r="A108" s="52" t="s">
        <v>117</v>
      </c>
      <c r="B108" s="58" t="s">
        <v>118</v>
      </c>
      <c r="C108" s="113" t="s">
        <v>20</v>
      </c>
      <c r="D108" s="113"/>
      <c r="E108" s="113" t="s">
        <v>247</v>
      </c>
      <c r="F108" s="113"/>
      <c r="G108" s="59" t="s">
        <v>119</v>
      </c>
      <c r="H108" s="55">
        <v>5323000</v>
      </c>
      <c r="I108" s="39">
        <v>5323000</v>
      </c>
      <c r="J108" s="56">
        <v>5323000</v>
      </c>
      <c r="K108" s="60">
        <v>5323000</v>
      </c>
      <c r="M108" s="34"/>
      <c r="N108" s="34"/>
      <c r="O108" s="34"/>
      <c r="P108" s="1"/>
    </row>
    <row r="109" spans="1:16" x14ac:dyDescent="0.2">
      <c r="A109" s="52" t="s">
        <v>124</v>
      </c>
      <c r="B109" s="58" t="s">
        <v>118</v>
      </c>
      <c r="C109" s="113" t="s">
        <v>20</v>
      </c>
      <c r="D109" s="113"/>
      <c r="E109" s="113" t="s">
        <v>247</v>
      </c>
      <c r="F109" s="113"/>
      <c r="G109" s="59" t="s">
        <v>125</v>
      </c>
      <c r="H109" s="55">
        <v>5323000</v>
      </c>
      <c r="I109" s="39">
        <v>5323000</v>
      </c>
      <c r="J109" s="56">
        <v>5323000</v>
      </c>
      <c r="K109" s="60">
        <v>5323000</v>
      </c>
      <c r="M109" s="34"/>
      <c r="N109" s="34"/>
      <c r="O109" s="34"/>
      <c r="P109" s="1"/>
    </row>
    <row r="110" spans="1:16" x14ac:dyDescent="0.2">
      <c r="A110" s="61" t="s">
        <v>122</v>
      </c>
      <c r="B110" s="62" t="s">
        <v>118</v>
      </c>
      <c r="C110" s="114" t="s">
        <v>20</v>
      </c>
      <c r="D110" s="114"/>
      <c r="E110" s="114" t="s">
        <v>247</v>
      </c>
      <c r="F110" s="114"/>
      <c r="G110" s="63" t="s">
        <v>129</v>
      </c>
      <c r="H110" s="64">
        <v>5323000</v>
      </c>
      <c r="I110" s="41">
        <v>5323000</v>
      </c>
      <c r="J110" s="56">
        <v>5323000</v>
      </c>
      <c r="K110" s="60">
        <v>5323000</v>
      </c>
      <c r="M110" s="34"/>
      <c r="N110" s="34"/>
      <c r="O110" s="34"/>
      <c r="P110" s="1"/>
    </row>
    <row r="111" spans="1:16" ht="90" hidden="1" x14ac:dyDescent="0.2">
      <c r="A111" s="52" t="s">
        <v>107</v>
      </c>
      <c r="B111" s="53"/>
      <c r="C111" s="117"/>
      <c r="D111" s="117"/>
      <c r="E111" s="113" t="s">
        <v>248</v>
      </c>
      <c r="F111" s="113"/>
      <c r="G111" s="54"/>
      <c r="H111" s="55">
        <v>0</v>
      </c>
      <c r="I111" s="39">
        <v>0</v>
      </c>
      <c r="J111" s="56">
        <v>0</v>
      </c>
      <c r="K111" s="60">
        <v>0</v>
      </c>
      <c r="M111" s="34"/>
      <c r="N111" s="34"/>
      <c r="O111" s="34"/>
      <c r="P111" s="1"/>
    </row>
    <row r="112" spans="1:16" ht="33.75" hidden="1" x14ac:dyDescent="0.2">
      <c r="A112" s="52" t="s">
        <v>117</v>
      </c>
      <c r="B112" s="58" t="s">
        <v>118</v>
      </c>
      <c r="C112" s="113" t="s">
        <v>20</v>
      </c>
      <c r="D112" s="113"/>
      <c r="E112" s="113" t="s">
        <v>248</v>
      </c>
      <c r="F112" s="113"/>
      <c r="G112" s="59" t="s">
        <v>119</v>
      </c>
      <c r="H112" s="55">
        <v>0</v>
      </c>
      <c r="I112" s="39">
        <v>0</v>
      </c>
      <c r="J112" s="56">
        <v>0</v>
      </c>
      <c r="K112" s="60">
        <v>0</v>
      </c>
      <c r="M112" s="34"/>
      <c r="N112" s="34"/>
      <c r="O112" s="34"/>
      <c r="P112" s="1"/>
    </row>
    <row r="113" spans="1:16" hidden="1" x14ac:dyDescent="0.2">
      <c r="A113" s="52" t="s">
        <v>120</v>
      </c>
      <c r="B113" s="58" t="s">
        <v>118</v>
      </c>
      <c r="C113" s="113" t="s">
        <v>20</v>
      </c>
      <c r="D113" s="113"/>
      <c r="E113" s="113" t="s">
        <v>248</v>
      </c>
      <c r="F113" s="113"/>
      <c r="G113" s="59" t="s">
        <v>121</v>
      </c>
      <c r="H113" s="55">
        <v>0</v>
      </c>
      <c r="I113" s="39">
        <v>0</v>
      </c>
      <c r="J113" s="56">
        <v>0</v>
      </c>
      <c r="K113" s="60">
        <v>0</v>
      </c>
      <c r="M113" s="34"/>
      <c r="N113" s="34"/>
      <c r="O113" s="34"/>
      <c r="P113" s="1"/>
    </row>
    <row r="114" spans="1:16" hidden="1" x14ac:dyDescent="0.2">
      <c r="A114" s="61" t="s">
        <v>122</v>
      </c>
      <c r="B114" s="62" t="s">
        <v>118</v>
      </c>
      <c r="C114" s="114" t="s">
        <v>20</v>
      </c>
      <c r="D114" s="114"/>
      <c r="E114" s="114" t="s">
        <v>248</v>
      </c>
      <c r="F114" s="114"/>
      <c r="G114" s="63" t="s">
        <v>128</v>
      </c>
      <c r="H114" s="64">
        <v>0</v>
      </c>
      <c r="I114" s="41">
        <v>0</v>
      </c>
      <c r="J114" s="56">
        <v>0</v>
      </c>
      <c r="K114" s="60">
        <v>0</v>
      </c>
      <c r="M114" s="34"/>
      <c r="N114" s="34"/>
      <c r="O114" s="34"/>
      <c r="P114" s="1"/>
    </row>
    <row r="115" spans="1:16" hidden="1" x14ac:dyDescent="0.2">
      <c r="A115" s="52" t="s">
        <v>124</v>
      </c>
      <c r="B115" s="58" t="s">
        <v>118</v>
      </c>
      <c r="C115" s="113" t="s">
        <v>20</v>
      </c>
      <c r="D115" s="113"/>
      <c r="E115" s="113" t="s">
        <v>248</v>
      </c>
      <c r="F115" s="113"/>
      <c r="G115" s="59" t="s">
        <v>125</v>
      </c>
      <c r="H115" s="55">
        <v>0</v>
      </c>
      <c r="I115" s="39">
        <v>0</v>
      </c>
      <c r="J115" s="56">
        <v>0</v>
      </c>
      <c r="K115" s="60">
        <v>0</v>
      </c>
      <c r="M115" s="34"/>
      <c r="N115" s="34"/>
      <c r="O115" s="34"/>
      <c r="P115" s="1"/>
    </row>
    <row r="116" spans="1:16" hidden="1" x14ac:dyDescent="0.2">
      <c r="A116" s="61" t="s">
        <v>122</v>
      </c>
      <c r="B116" s="62" t="s">
        <v>118</v>
      </c>
      <c r="C116" s="114" t="s">
        <v>20</v>
      </c>
      <c r="D116" s="114"/>
      <c r="E116" s="114" t="s">
        <v>248</v>
      </c>
      <c r="F116" s="114"/>
      <c r="G116" s="63" t="s">
        <v>129</v>
      </c>
      <c r="H116" s="64">
        <v>0</v>
      </c>
      <c r="I116" s="41">
        <v>0</v>
      </c>
      <c r="J116" s="66">
        <v>0</v>
      </c>
      <c r="K116" s="67">
        <v>0</v>
      </c>
      <c r="M116" s="34"/>
      <c r="N116" s="34"/>
      <c r="O116" s="34"/>
      <c r="P116" s="1"/>
    </row>
    <row r="117" spans="1:16" ht="25.5" hidden="1" customHeight="1" x14ac:dyDescent="0.2">
      <c r="A117" s="115" t="s">
        <v>164</v>
      </c>
      <c r="B117" s="116"/>
      <c r="C117" s="116"/>
      <c r="D117" s="116"/>
      <c r="E117" s="116"/>
      <c r="F117" s="116"/>
      <c r="G117" s="116"/>
      <c r="H117" s="49">
        <v>0</v>
      </c>
      <c r="I117" s="50">
        <v>0</v>
      </c>
      <c r="J117" s="70">
        <v>0</v>
      </c>
      <c r="K117" s="71">
        <v>0</v>
      </c>
      <c r="M117" s="33"/>
      <c r="N117" s="33"/>
      <c r="O117" s="33"/>
      <c r="P117" s="1"/>
    </row>
    <row r="118" spans="1:16" ht="90" hidden="1" x14ac:dyDescent="0.2">
      <c r="A118" s="52" t="s">
        <v>165</v>
      </c>
      <c r="B118" s="53"/>
      <c r="C118" s="117"/>
      <c r="D118" s="117"/>
      <c r="E118" s="113" t="s">
        <v>249</v>
      </c>
      <c r="F118" s="113"/>
      <c r="G118" s="54"/>
      <c r="H118" s="55">
        <v>0</v>
      </c>
      <c r="I118" s="39">
        <v>0</v>
      </c>
      <c r="J118" s="56">
        <v>0</v>
      </c>
      <c r="K118" s="60">
        <v>0</v>
      </c>
      <c r="M118" s="34"/>
      <c r="N118" s="34"/>
      <c r="O118" s="34"/>
      <c r="P118" s="1"/>
    </row>
    <row r="119" spans="1:16" ht="33.75" hidden="1" x14ac:dyDescent="0.2">
      <c r="A119" s="52" t="s">
        <v>145</v>
      </c>
      <c r="B119" s="58" t="s">
        <v>118</v>
      </c>
      <c r="C119" s="113" t="s">
        <v>21</v>
      </c>
      <c r="D119" s="113"/>
      <c r="E119" s="113" t="s">
        <v>249</v>
      </c>
      <c r="F119" s="113"/>
      <c r="G119" s="59" t="s">
        <v>147</v>
      </c>
      <c r="H119" s="55">
        <v>0</v>
      </c>
      <c r="I119" s="39">
        <v>0</v>
      </c>
      <c r="J119" s="56">
        <v>0</v>
      </c>
      <c r="K119" s="60">
        <v>0</v>
      </c>
      <c r="M119" s="34"/>
      <c r="N119" s="34"/>
      <c r="O119" s="34"/>
      <c r="P119" s="1"/>
    </row>
    <row r="120" spans="1:16" ht="33.75" hidden="1" x14ac:dyDescent="0.2">
      <c r="A120" s="52" t="s">
        <v>148</v>
      </c>
      <c r="B120" s="58" t="s">
        <v>118</v>
      </c>
      <c r="C120" s="113" t="s">
        <v>21</v>
      </c>
      <c r="D120" s="113"/>
      <c r="E120" s="113" t="s">
        <v>249</v>
      </c>
      <c r="F120" s="113"/>
      <c r="G120" s="59" t="s">
        <v>149</v>
      </c>
      <c r="H120" s="55">
        <v>0</v>
      </c>
      <c r="I120" s="39">
        <v>0</v>
      </c>
      <c r="J120" s="56">
        <v>0</v>
      </c>
      <c r="K120" s="60">
        <v>0</v>
      </c>
      <c r="M120" s="34"/>
      <c r="N120" s="34"/>
      <c r="O120" s="34"/>
      <c r="P120" s="1"/>
    </row>
    <row r="121" spans="1:16" hidden="1" x14ac:dyDescent="0.2">
      <c r="A121" s="61" t="s">
        <v>122</v>
      </c>
      <c r="B121" s="62" t="s">
        <v>118</v>
      </c>
      <c r="C121" s="114" t="s">
        <v>21</v>
      </c>
      <c r="D121" s="114"/>
      <c r="E121" s="114" t="s">
        <v>249</v>
      </c>
      <c r="F121" s="114"/>
      <c r="G121" s="63" t="s">
        <v>150</v>
      </c>
      <c r="H121" s="64">
        <v>0</v>
      </c>
      <c r="I121" s="41">
        <v>0</v>
      </c>
      <c r="J121" s="66">
        <v>0</v>
      </c>
      <c r="K121" s="67">
        <v>0</v>
      </c>
      <c r="M121" s="34"/>
      <c r="N121" s="34"/>
      <c r="O121" s="34"/>
      <c r="P121" s="1"/>
    </row>
    <row r="122" spans="1:16" ht="33.75" hidden="1" x14ac:dyDescent="0.2">
      <c r="A122" s="52" t="s">
        <v>117</v>
      </c>
      <c r="B122" s="58" t="s">
        <v>118</v>
      </c>
      <c r="C122" s="113" t="s">
        <v>21</v>
      </c>
      <c r="D122" s="113"/>
      <c r="E122" s="113" t="s">
        <v>249</v>
      </c>
      <c r="F122" s="113"/>
      <c r="G122" s="59" t="s">
        <v>119</v>
      </c>
      <c r="H122" s="55">
        <v>0</v>
      </c>
      <c r="I122" s="39">
        <v>0</v>
      </c>
      <c r="J122" s="68">
        <v>0</v>
      </c>
      <c r="K122" s="69">
        <v>0</v>
      </c>
      <c r="M122" s="34"/>
      <c r="N122" s="34"/>
      <c r="O122" s="34"/>
      <c r="P122" s="1"/>
    </row>
    <row r="123" spans="1:16" hidden="1" x14ac:dyDescent="0.2">
      <c r="A123" s="52" t="s">
        <v>120</v>
      </c>
      <c r="B123" s="58" t="s">
        <v>118</v>
      </c>
      <c r="C123" s="113" t="s">
        <v>21</v>
      </c>
      <c r="D123" s="113"/>
      <c r="E123" s="113" t="s">
        <v>249</v>
      </c>
      <c r="F123" s="113"/>
      <c r="G123" s="59" t="s">
        <v>121</v>
      </c>
      <c r="H123" s="55">
        <v>0</v>
      </c>
      <c r="I123" s="39">
        <v>0</v>
      </c>
      <c r="J123" s="56">
        <v>0</v>
      </c>
      <c r="K123" s="60">
        <v>0</v>
      </c>
      <c r="M123" s="34"/>
      <c r="N123" s="34"/>
      <c r="O123" s="34"/>
      <c r="P123" s="1"/>
    </row>
    <row r="124" spans="1:16" hidden="1" x14ac:dyDescent="0.2">
      <c r="A124" s="61" t="s">
        <v>122</v>
      </c>
      <c r="B124" s="62" t="s">
        <v>118</v>
      </c>
      <c r="C124" s="114" t="s">
        <v>21</v>
      </c>
      <c r="D124" s="114"/>
      <c r="E124" s="114" t="s">
        <v>249</v>
      </c>
      <c r="F124" s="114"/>
      <c r="G124" s="63" t="s">
        <v>128</v>
      </c>
      <c r="H124" s="64">
        <v>0</v>
      </c>
      <c r="I124" s="41">
        <v>0</v>
      </c>
      <c r="J124" s="56">
        <v>0</v>
      </c>
      <c r="K124" s="60">
        <v>0</v>
      </c>
      <c r="M124" s="34"/>
      <c r="N124" s="34"/>
      <c r="O124" s="34"/>
      <c r="P124" s="1"/>
    </row>
    <row r="125" spans="1:16" hidden="1" x14ac:dyDescent="0.2">
      <c r="A125" s="52" t="s">
        <v>124</v>
      </c>
      <c r="B125" s="58" t="s">
        <v>118</v>
      </c>
      <c r="C125" s="113" t="s">
        <v>21</v>
      </c>
      <c r="D125" s="113"/>
      <c r="E125" s="113" t="s">
        <v>249</v>
      </c>
      <c r="F125" s="113"/>
      <c r="G125" s="59" t="s">
        <v>125</v>
      </c>
      <c r="H125" s="55">
        <v>0</v>
      </c>
      <c r="I125" s="39">
        <v>0</v>
      </c>
      <c r="J125" s="56">
        <v>0</v>
      </c>
      <c r="K125" s="60">
        <v>0</v>
      </c>
      <c r="M125" s="34"/>
      <c r="N125" s="34"/>
      <c r="O125" s="34"/>
      <c r="P125" s="1"/>
    </row>
    <row r="126" spans="1:16" hidden="1" x14ac:dyDescent="0.2">
      <c r="A126" s="61" t="s">
        <v>122</v>
      </c>
      <c r="B126" s="62" t="s">
        <v>118</v>
      </c>
      <c r="C126" s="114" t="s">
        <v>21</v>
      </c>
      <c r="D126" s="114"/>
      <c r="E126" s="114" t="s">
        <v>249</v>
      </c>
      <c r="F126" s="114"/>
      <c r="G126" s="63" t="s">
        <v>129</v>
      </c>
      <c r="H126" s="64">
        <v>0</v>
      </c>
      <c r="I126" s="41">
        <v>0</v>
      </c>
      <c r="J126" s="56">
        <v>0</v>
      </c>
      <c r="K126" s="60">
        <v>0</v>
      </c>
      <c r="M126" s="34"/>
      <c r="N126" s="34"/>
      <c r="O126" s="34"/>
      <c r="P126" s="1"/>
    </row>
    <row r="127" spans="1:16" hidden="1" x14ac:dyDescent="0.2">
      <c r="A127" s="115" t="s">
        <v>166</v>
      </c>
      <c r="B127" s="116"/>
      <c r="C127" s="116"/>
      <c r="D127" s="116"/>
      <c r="E127" s="116"/>
      <c r="F127" s="116"/>
      <c r="G127" s="116"/>
      <c r="H127" s="49">
        <v>0</v>
      </c>
      <c r="I127" s="50">
        <v>0</v>
      </c>
      <c r="J127" s="72">
        <v>0</v>
      </c>
      <c r="K127" s="73">
        <v>0</v>
      </c>
      <c r="M127" s="33"/>
      <c r="N127" s="33"/>
      <c r="O127" s="33"/>
      <c r="P127" s="1"/>
    </row>
    <row r="128" spans="1:16" ht="258.75" hidden="1" x14ac:dyDescent="0.2">
      <c r="A128" s="52" t="s">
        <v>167</v>
      </c>
      <c r="B128" s="53"/>
      <c r="C128" s="117"/>
      <c r="D128" s="117"/>
      <c r="E128" s="113" t="s">
        <v>250</v>
      </c>
      <c r="F128" s="113"/>
      <c r="G128" s="54"/>
      <c r="H128" s="55">
        <v>0</v>
      </c>
      <c r="I128" s="39">
        <v>0</v>
      </c>
      <c r="J128" s="56">
        <v>0</v>
      </c>
      <c r="K128" s="60">
        <v>0</v>
      </c>
      <c r="M128" s="34"/>
      <c r="N128" s="34"/>
      <c r="O128" s="34"/>
      <c r="P128" s="1"/>
    </row>
    <row r="129" spans="1:16" ht="33.75" hidden="1" x14ac:dyDescent="0.2">
      <c r="A129" s="52" t="s">
        <v>117</v>
      </c>
      <c r="B129" s="58" t="s">
        <v>118</v>
      </c>
      <c r="C129" s="113" t="s">
        <v>139</v>
      </c>
      <c r="D129" s="113"/>
      <c r="E129" s="113" t="s">
        <v>250</v>
      </c>
      <c r="F129" s="113"/>
      <c r="G129" s="59" t="s">
        <v>119</v>
      </c>
      <c r="H129" s="55">
        <v>0</v>
      </c>
      <c r="I129" s="39">
        <v>0</v>
      </c>
      <c r="J129" s="56">
        <v>0</v>
      </c>
      <c r="K129" s="60">
        <v>0</v>
      </c>
      <c r="M129" s="34"/>
      <c r="N129" s="34"/>
      <c r="O129" s="34"/>
      <c r="P129" s="1"/>
    </row>
    <row r="130" spans="1:16" hidden="1" x14ac:dyDescent="0.2">
      <c r="A130" s="52" t="s">
        <v>120</v>
      </c>
      <c r="B130" s="58" t="s">
        <v>118</v>
      </c>
      <c r="C130" s="113" t="s">
        <v>139</v>
      </c>
      <c r="D130" s="113"/>
      <c r="E130" s="113" t="s">
        <v>250</v>
      </c>
      <c r="F130" s="113"/>
      <c r="G130" s="59" t="s">
        <v>121</v>
      </c>
      <c r="H130" s="55">
        <v>0</v>
      </c>
      <c r="I130" s="39">
        <v>0</v>
      </c>
      <c r="J130" s="56">
        <v>0</v>
      </c>
      <c r="K130" s="60">
        <v>0</v>
      </c>
      <c r="M130" s="34"/>
      <c r="N130" s="34"/>
      <c r="O130" s="34"/>
      <c r="P130" s="1"/>
    </row>
    <row r="131" spans="1:16" hidden="1" x14ac:dyDescent="0.2">
      <c r="A131" s="61" t="s">
        <v>122</v>
      </c>
      <c r="B131" s="62" t="s">
        <v>118</v>
      </c>
      <c r="C131" s="114" t="s">
        <v>139</v>
      </c>
      <c r="D131" s="114"/>
      <c r="E131" s="114" t="s">
        <v>250</v>
      </c>
      <c r="F131" s="114"/>
      <c r="G131" s="63" t="s">
        <v>128</v>
      </c>
      <c r="H131" s="64">
        <v>0</v>
      </c>
      <c r="I131" s="41">
        <v>0</v>
      </c>
      <c r="J131" s="56">
        <v>0</v>
      </c>
      <c r="K131" s="60">
        <v>0</v>
      </c>
      <c r="M131" s="34"/>
      <c r="N131" s="34"/>
      <c r="O131" s="34"/>
      <c r="P131" s="1"/>
    </row>
    <row r="132" spans="1:16" hidden="1" x14ac:dyDescent="0.2">
      <c r="A132" s="52" t="s">
        <v>124</v>
      </c>
      <c r="B132" s="58" t="s">
        <v>118</v>
      </c>
      <c r="C132" s="113" t="s">
        <v>139</v>
      </c>
      <c r="D132" s="113"/>
      <c r="E132" s="113" t="s">
        <v>250</v>
      </c>
      <c r="F132" s="113"/>
      <c r="G132" s="59" t="s">
        <v>125</v>
      </c>
      <c r="H132" s="55">
        <v>0</v>
      </c>
      <c r="I132" s="39">
        <v>0</v>
      </c>
      <c r="J132" s="56">
        <v>0</v>
      </c>
      <c r="K132" s="60">
        <v>0</v>
      </c>
      <c r="M132" s="34"/>
      <c r="N132" s="34"/>
      <c r="O132" s="34"/>
      <c r="P132" s="1"/>
    </row>
    <row r="133" spans="1:16" hidden="1" x14ac:dyDescent="0.2">
      <c r="A133" s="61" t="s">
        <v>122</v>
      </c>
      <c r="B133" s="62" t="s">
        <v>118</v>
      </c>
      <c r="C133" s="114" t="s">
        <v>139</v>
      </c>
      <c r="D133" s="114"/>
      <c r="E133" s="114" t="s">
        <v>250</v>
      </c>
      <c r="F133" s="114"/>
      <c r="G133" s="63" t="s">
        <v>129</v>
      </c>
      <c r="H133" s="64">
        <v>0</v>
      </c>
      <c r="I133" s="41">
        <v>0</v>
      </c>
      <c r="J133" s="66">
        <v>0</v>
      </c>
      <c r="K133" s="67">
        <v>0</v>
      </c>
      <c r="M133" s="34"/>
      <c r="N133" s="34"/>
      <c r="O133" s="34"/>
      <c r="P133" s="1"/>
    </row>
    <row r="134" spans="1:16" x14ac:dyDescent="0.2">
      <c r="A134" s="115" t="s">
        <v>168</v>
      </c>
      <c r="B134" s="116"/>
      <c r="C134" s="116"/>
      <c r="D134" s="116"/>
      <c r="E134" s="116"/>
      <c r="F134" s="116"/>
      <c r="G134" s="116"/>
      <c r="H134" s="49">
        <v>14338547.74</v>
      </c>
      <c r="I134" s="50">
        <v>14979000</v>
      </c>
      <c r="J134" s="70">
        <v>14979000</v>
      </c>
      <c r="K134" s="71">
        <v>14979000</v>
      </c>
      <c r="M134" s="33"/>
      <c r="N134" s="33"/>
      <c r="O134" s="33"/>
      <c r="P134" s="1"/>
    </row>
    <row r="135" spans="1:16" ht="135" x14ac:dyDescent="0.2">
      <c r="A135" s="52" t="s">
        <v>169</v>
      </c>
      <c r="B135" s="53"/>
      <c r="C135" s="117"/>
      <c r="D135" s="117"/>
      <c r="E135" s="113" t="s">
        <v>251</v>
      </c>
      <c r="F135" s="113"/>
      <c r="G135" s="54"/>
      <c r="H135" s="55">
        <v>92547.74</v>
      </c>
      <c r="I135" s="39">
        <v>0</v>
      </c>
      <c r="J135" s="56">
        <v>0</v>
      </c>
      <c r="K135" s="60">
        <v>0</v>
      </c>
      <c r="M135" s="34"/>
      <c r="N135" s="34"/>
      <c r="O135" s="34"/>
      <c r="P135" s="1"/>
    </row>
    <row r="136" spans="1:16" ht="33.75" x14ac:dyDescent="0.2">
      <c r="A136" s="52" t="s">
        <v>117</v>
      </c>
      <c r="B136" s="58" t="s">
        <v>118</v>
      </c>
      <c r="C136" s="113" t="s">
        <v>20</v>
      </c>
      <c r="D136" s="113"/>
      <c r="E136" s="113" t="s">
        <v>251</v>
      </c>
      <c r="F136" s="113"/>
      <c r="G136" s="59" t="s">
        <v>119</v>
      </c>
      <c r="H136" s="55">
        <v>92547.74</v>
      </c>
      <c r="I136" s="39">
        <v>0</v>
      </c>
      <c r="J136" s="56">
        <v>0</v>
      </c>
      <c r="K136" s="60">
        <v>0</v>
      </c>
      <c r="M136" s="34"/>
      <c r="N136" s="34"/>
      <c r="O136" s="34"/>
      <c r="P136" s="1"/>
    </row>
    <row r="137" spans="1:16" ht="56.25" x14ac:dyDescent="0.2">
      <c r="A137" s="52" t="s">
        <v>134</v>
      </c>
      <c r="B137" s="58" t="s">
        <v>118</v>
      </c>
      <c r="C137" s="113" t="s">
        <v>20</v>
      </c>
      <c r="D137" s="113"/>
      <c r="E137" s="113" t="s">
        <v>251</v>
      </c>
      <c r="F137" s="113"/>
      <c r="G137" s="59" t="s">
        <v>135</v>
      </c>
      <c r="H137" s="55">
        <v>92547.74</v>
      </c>
      <c r="I137" s="39">
        <v>0</v>
      </c>
      <c r="J137" s="56">
        <v>0</v>
      </c>
      <c r="K137" s="60">
        <v>0</v>
      </c>
      <c r="M137" s="34"/>
      <c r="N137" s="34"/>
      <c r="O137" s="34"/>
      <c r="P137" s="1"/>
    </row>
    <row r="138" spans="1:16" x14ac:dyDescent="0.2">
      <c r="A138" s="61" t="s">
        <v>122</v>
      </c>
      <c r="B138" s="62" t="s">
        <v>118</v>
      </c>
      <c r="C138" s="114" t="s">
        <v>20</v>
      </c>
      <c r="D138" s="114"/>
      <c r="E138" s="114" t="s">
        <v>251</v>
      </c>
      <c r="F138" s="114"/>
      <c r="G138" s="63" t="s">
        <v>136</v>
      </c>
      <c r="H138" s="64">
        <v>92547.74</v>
      </c>
      <c r="I138" s="41">
        <v>0</v>
      </c>
      <c r="J138" s="56">
        <v>0</v>
      </c>
      <c r="K138" s="60">
        <v>0</v>
      </c>
      <c r="M138" s="34"/>
      <c r="N138" s="34"/>
      <c r="O138" s="34"/>
      <c r="P138" s="1"/>
    </row>
    <row r="139" spans="1:16" ht="123.75" x14ac:dyDescent="0.2">
      <c r="A139" s="52" t="s">
        <v>170</v>
      </c>
      <c r="B139" s="53"/>
      <c r="C139" s="117"/>
      <c r="D139" s="117"/>
      <c r="E139" s="113" t="s">
        <v>252</v>
      </c>
      <c r="F139" s="113"/>
      <c r="G139" s="54"/>
      <c r="H139" s="55">
        <v>14246000</v>
      </c>
      <c r="I139" s="39">
        <v>14979000</v>
      </c>
      <c r="J139" s="56">
        <v>14979000</v>
      </c>
      <c r="K139" s="60">
        <v>14979000</v>
      </c>
      <c r="M139" s="34"/>
      <c r="N139" s="34"/>
      <c r="O139" s="34"/>
      <c r="P139" s="1"/>
    </row>
    <row r="140" spans="1:16" ht="33.75" x14ac:dyDescent="0.2">
      <c r="A140" s="52" t="s">
        <v>117</v>
      </c>
      <c r="B140" s="58" t="s">
        <v>118</v>
      </c>
      <c r="C140" s="113" t="s">
        <v>20</v>
      </c>
      <c r="D140" s="113"/>
      <c r="E140" s="113" t="s">
        <v>252</v>
      </c>
      <c r="F140" s="113"/>
      <c r="G140" s="59" t="s">
        <v>119</v>
      </c>
      <c r="H140" s="55">
        <v>14246000</v>
      </c>
      <c r="I140" s="39">
        <v>14979000</v>
      </c>
      <c r="J140" s="56">
        <v>14979000</v>
      </c>
      <c r="K140" s="60">
        <v>14979000</v>
      </c>
      <c r="M140" s="34"/>
      <c r="N140" s="34"/>
      <c r="O140" s="34"/>
      <c r="P140" s="1"/>
    </row>
    <row r="141" spans="1:16" ht="56.25" x14ac:dyDescent="0.2">
      <c r="A141" s="52" t="s">
        <v>134</v>
      </c>
      <c r="B141" s="58" t="s">
        <v>118</v>
      </c>
      <c r="C141" s="113" t="s">
        <v>20</v>
      </c>
      <c r="D141" s="113"/>
      <c r="E141" s="113" t="s">
        <v>252</v>
      </c>
      <c r="F141" s="113"/>
      <c r="G141" s="59" t="s">
        <v>135</v>
      </c>
      <c r="H141" s="55">
        <v>14246000</v>
      </c>
      <c r="I141" s="39">
        <v>14979000</v>
      </c>
      <c r="J141" s="56">
        <v>14979000</v>
      </c>
      <c r="K141" s="60">
        <v>14979000</v>
      </c>
      <c r="M141" s="34"/>
      <c r="N141" s="34"/>
      <c r="O141" s="34"/>
      <c r="P141" s="1"/>
    </row>
    <row r="142" spans="1:16" x14ac:dyDescent="0.2">
      <c r="A142" s="61" t="s">
        <v>122</v>
      </c>
      <c r="B142" s="62" t="s">
        <v>118</v>
      </c>
      <c r="C142" s="114" t="s">
        <v>20</v>
      </c>
      <c r="D142" s="114"/>
      <c r="E142" s="114" t="s">
        <v>252</v>
      </c>
      <c r="F142" s="114"/>
      <c r="G142" s="63" t="s">
        <v>136</v>
      </c>
      <c r="H142" s="64">
        <v>14246000</v>
      </c>
      <c r="I142" s="41">
        <v>14979000</v>
      </c>
      <c r="J142" s="56">
        <v>14979000</v>
      </c>
      <c r="K142" s="65">
        <v>14979000</v>
      </c>
      <c r="M142" s="34"/>
      <c r="N142" s="34"/>
      <c r="O142" s="34"/>
      <c r="P142" s="1"/>
    </row>
    <row r="143" spans="1:16" s="35" customFormat="1" x14ac:dyDescent="0.2">
      <c r="A143" s="115" t="s">
        <v>171</v>
      </c>
      <c r="B143" s="116"/>
      <c r="C143" s="116"/>
      <c r="D143" s="116"/>
      <c r="E143" s="116"/>
      <c r="F143" s="116"/>
      <c r="G143" s="116"/>
      <c r="H143" s="49">
        <v>92115569</v>
      </c>
      <c r="I143" s="50">
        <f>I144+I161</f>
        <v>85091835.999920025</v>
      </c>
      <c r="J143" s="50">
        <f>J144+J161</f>
        <v>85091835.999920025</v>
      </c>
      <c r="K143" s="51">
        <f>K144+K161</f>
        <v>85091835.999920025</v>
      </c>
      <c r="M143" s="36"/>
      <c r="N143" s="36"/>
      <c r="O143" s="36"/>
      <c r="P143" s="37"/>
    </row>
    <row r="144" spans="1:16" x14ac:dyDescent="0.2">
      <c r="A144" s="115" t="s">
        <v>172</v>
      </c>
      <c r="B144" s="116"/>
      <c r="C144" s="116"/>
      <c r="D144" s="116"/>
      <c r="E144" s="116"/>
      <c r="F144" s="116"/>
      <c r="G144" s="116"/>
      <c r="H144" s="49">
        <v>68260480</v>
      </c>
      <c r="I144" s="50">
        <f>I145</f>
        <v>59423377.995472491</v>
      </c>
      <c r="J144" s="50">
        <f>J145</f>
        <v>59423377.995472491</v>
      </c>
      <c r="K144" s="51">
        <f>K145</f>
        <v>59423377.995472491</v>
      </c>
      <c r="M144" s="33"/>
      <c r="N144" s="33"/>
      <c r="O144" s="33"/>
      <c r="P144" s="1"/>
    </row>
    <row r="145" spans="1:16" ht="45" x14ac:dyDescent="0.2">
      <c r="A145" s="52" t="s">
        <v>173</v>
      </c>
      <c r="B145" s="53"/>
      <c r="C145" s="117"/>
      <c r="D145" s="117"/>
      <c r="E145" s="113" t="s">
        <v>253</v>
      </c>
      <c r="F145" s="113"/>
      <c r="G145" s="54"/>
      <c r="H145" s="55">
        <v>68260480</v>
      </c>
      <c r="I145" s="39">
        <f>I146+I149</f>
        <v>59423377.995472491</v>
      </c>
      <c r="J145" s="39">
        <f>J146+J149</f>
        <v>59423377.995472491</v>
      </c>
      <c r="K145" s="40">
        <f>K146+K149</f>
        <v>59423377.995472491</v>
      </c>
      <c r="M145" s="34"/>
      <c r="N145" s="34"/>
      <c r="O145" s="34"/>
      <c r="P145" s="1"/>
    </row>
    <row r="146" spans="1:16" ht="33.75" x14ac:dyDescent="0.2">
      <c r="A146" s="52" t="s">
        <v>145</v>
      </c>
      <c r="B146" s="58" t="s">
        <v>118</v>
      </c>
      <c r="C146" s="113" t="s">
        <v>139</v>
      </c>
      <c r="D146" s="113"/>
      <c r="E146" s="113" t="s">
        <v>253</v>
      </c>
      <c r="F146" s="113"/>
      <c r="G146" s="59" t="s">
        <v>147</v>
      </c>
      <c r="H146" s="55">
        <v>1202486</v>
      </c>
      <c r="I146" s="88">
        <v>1202486</v>
      </c>
      <c r="J146" s="39">
        <v>1202486</v>
      </c>
      <c r="K146" s="40">
        <v>1202486</v>
      </c>
      <c r="M146" s="34"/>
      <c r="N146" s="34"/>
      <c r="O146" s="34"/>
      <c r="P146" s="1"/>
    </row>
    <row r="147" spans="1:16" ht="33.75" x14ac:dyDescent="0.2">
      <c r="A147" s="52" t="s">
        <v>148</v>
      </c>
      <c r="B147" s="58" t="s">
        <v>118</v>
      </c>
      <c r="C147" s="113" t="s">
        <v>139</v>
      </c>
      <c r="D147" s="113"/>
      <c r="E147" s="113" t="s">
        <v>253</v>
      </c>
      <c r="F147" s="113"/>
      <c r="G147" s="59" t="s">
        <v>149</v>
      </c>
      <c r="H147" s="55">
        <v>1202486</v>
      </c>
      <c r="I147" s="55">
        <v>1202486</v>
      </c>
      <c r="J147" s="55">
        <v>1202486</v>
      </c>
      <c r="K147" s="74">
        <v>1202486</v>
      </c>
      <c r="M147" s="34"/>
      <c r="N147" s="34"/>
      <c r="O147" s="34"/>
      <c r="P147" s="1"/>
    </row>
    <row r="148" spans="1:16" x14ac:dyDescent="0.2">
      <c r="A148" s="61" t="s">
        <v>122</v>
      </c>
      <c r="B148" s="62" t="s">
        <v>118</v>
      </c>
      <c r="C148" s="114" t="s">
        <v>139</v>
      </c>
      <c r="D148" s="114"/>
      <c r="E148" s="114" t="s">
        <v>253</v>
      </c>
      <c r="F148" s="114"/>
      <c r="G148" s="63" t="s">
        <v>150</v>
      </c>
      <c r="H148" s="64">
        <v>1202486</v>
      </c>
      <c r="I148" s="64">
        <v>1202486</v>
      </c>
      <c r="J148" s="64">
        <v>1202486</v>
      </c>
      <c r="K148" s="64">
        <v>1202486</v>
      </c>
      <c r="M148" s="34"/>
      <c r="N148" s="34"/>
      <c r="O148" s="34"/>
      <c r="P148" s="1"/>
    </row>
    <row r="149" spans="1:16" ht="33.75" x14ac:dyDescent="0.2">
      <c r="A149" s="52" t="s">
        <v>117</v>
      </c>
      <c r="B149" s="58" t="s">
        <v>118</v>
      </c>
      <c r="C149" s="113" t="s">
        <v>37</v>
      </c>
      <c r="D149" s="113"/>
      <c r="E149" s="113" t="s">
        <v>253</v>
      </c>
      <c r="F149" s="113"/>
      <c r="G149" s="59" t="s">
        <v>119</v>
      </c>
      <c r="H149" s="55">
        <v>67057994</v>
      </c>
      <c r="I149" s="86">
        <f>I150</f>
        <v>58220891.995472491</v>
      </c>
      <c r="J149" s="39">
        <f>J150</f>
        <v>58220891.995472491</v>
      </c>
      <c r="K149" s="40">
        <f>K150</f>
        <v>58220891.995472491</v>
      </c>
      <c r="M149" s="34"/>
      <c r="N149" s="34"/>
      <c r="O149" s="34"/>
      <c r="P149" s="1"/>
    </row>
    <row r="150" spans="1:16" x14ac:dyDescent="0.2">
      <c r="A150" s="52" t="s">
        <v>120</v>
      </c>
      <c r="B150" s="58" t="s">
        <v>118</v>
      </c>
      <c r="C150" s="113" t="s">
        <v>37</v>
      </c>
      <c r="D150" s="113"/>
      <c r="E150" s="113" t="s">
        <v>253</v>
      </c>
      <c r="F150" s="113"/>
      <c r="G150" s="59" t="s">
        <v>121</v>
      </c>
      <c r="H150" s="55">
        <v>67057994</v>
      </c>
      <c r="I150" s="39">
        <f>I152</f>
        <v>58220891.995472491</v>
      </c>
      <c r="J150" s="39">
        <f>J152</f>
        <v>58220891.995472491</v>
      </c>
      <c r="K150" s="40">
        <f>K152</f>
        <v>58220891.995472491</v>
      </c>
      <c r="M150" s="34"/>
      <c r="N150" s="34"/>
      <c r="O150" s="34"/>
      <c r="P150" s="1"/>
    </row>
    <row r="151" spans="1:16" x14ac:dyDescent="0.2">
      <c r="A151" s="61" t="s">
        <v>122</v>
      </c>
      <c r="B151" s="62" t="s">
        <v>118</v>
      </c>
      <c r="C151" s="114" t="s">
        <v>37</v>
      </c>
      <c r="D151" s="114"/>
      <c r="E151" s="114" t="s">
        <v>253</v>
      </c>
      <c r="F151" s="114"/>
      <c r="G151" s="63" t="s">
        <v>128</v>
      </c>
      <c r="H151" s="64">
        <v>7711420</v>
      </c>
      <c r="I151" s="41">
        <v>0</v>
      </c>
      <c r="J151" s="41">
        <v>0</v>
      </c>
      <c r="K151" s="40">
        <v>0</v>
      </c>
      <c r="M151" s="34"/>
      <c r="N151" s="34"/>
      <c r="O151" s="34"/>
      <c r="P151" s="1"/>
    </row>
    <row r="152" spans="1:16" x14ac:dyDescent="0.2">
      <c r="A152" s="61" t="s">
        <v>122</v>
      </c>
      <c r="B152" s="62" t="s">
        <v>118</v>
      </c>
      <c r="C152" s="114" t="s">
        <v>37</v>
      </c>
      <c r="D152" s="114"/>
      <c r="E152" s="114" t="s">
        <v>253</v>
      </c>
      <c r="F152" s="114"/>
      <c r="G152" s="63" t="s">
        <v>131</v>
      </c>
      <c r="H152" s="64">
        <v>59224660</v>
      </c>
      <c r="I152" s="41">
        <f>'[1]Объём допы'!$Z$18+0.19</f>
        <v>58220891.995472491</v>
      </c>
      <c r="J152" s="41">
        <f>'[1]Объём допы'!$Z$18+0.19</f>
        <v>58220891.995472491</v>
      </c>
      <c r="K152" s="41">
        <f>'[1]Объём допы'!$Z$18+0.19</f>
        <v>58220891.995472491</v>
      </c>
      <c r="M152" s="34"/>
      <c r="N152" s="34"/>
      <c r="O152" s="34"/>
      <c r="P152" s="1"/>
    </row>
    <row r="153" spans="1:16" x14ac:dyDescent="0.2">
      <c r="A153" s="61" t="s">
        <v>122</v>
      </c>
      <c r="B153" s="62" t="s">
        <v>118</v>
      </c>
      <c r="C153" s="114" t="s">
        <v>139</v>
      </c>
      <c r="D153" s="114"/>
      <c r="E153" s="114" t="s">
        <v>253</v>
      </c>
      <c r="F153" s="114"/>
      <c r="G153" s="63" t="s">
        <v>128</v>
      </c>
      <c r="H153" s="64">
        <v>121914</v>
      </c>
      <c r="I153" s="41">
        <v>0</v>
      </c>
      <c r="J153" s="41">
        <v>0</v>
      </c>
      <c r="K153" s="40">
        <v>0</v>
      </c>
      <c r="M153" s="34"/>
      <c r="N153" s="34"/>
      <c r="O153" s="34"/>
      <c r="P153" s="1"/>
    </row>
    <row r="154" spans="1:16" hidden="1" x14ac:dyDescent="0.2">
      <c r="A154" s="115" t="s">
        <v>174</v>
      </c>
      <c r="B154" s="116"/>
      <c r="C154" s="116"/>
      <c r="D154" s="116"/>
      <c r="E154" s="116"/>
      <c r="F154" s="116"/>
      <c r="G154" s="116"/>
      <c r="H154" s="49">
        <v>0</v>
      </c>
      <c r="I154" s="50">
        <v>0</v>
      </c>
      <c r="J154" s="72">
        <v>0</v>
      </c>
      <c r="K154" s="75">
        <v>0</v>
      </c>
      <c r="M154" s="33"/>
      <c r="N154" s="33"/>
      <c r="O154" s="33"/>
      <c r="P154" s="1"/>
    </row>
    <row r="155" spans="1:16" ht="78.75" hidden="1" x14ac:dyDescent="0.2">
      <c r="A155" s="52" t="s">
        <v>106</v>
      </c>
      <c r="B155" s="53"/>
      <c r="C155" s="117"/>
      <c r="D155" s="117"/>
      <c r="E155" s="113" t="s">
        <v>254</v>
      </c>
      <c r="F155" s="113"/>
      <c r="G155" s="54"/>
      <c r="H155" s="55">
        <v>0</v>
      </c>
      <c r="I155" s="39">
        <v>0</v>
      </c>
      <c r="J155" s="56">
        <v>0</v>
      </c>
      <c r="K155" s="76">
        <v>0</v>
      </c>
      <c r="M155" s="34"/>
      <c r="N155" s="34"/>
      <c r="O155" s="34"/>
      <c r="P155" s="1"/>
    </row>
    <row r="156" spans="1:16" ht="33.75" hidden="1" x14ac:dyDescent="0.2">
      <c r="A156" s="52" t="s">
        <v>117</v>
      </c>
      <c r="B156" s="58" t="s">
        <v>118</v>
      </c>
      <c r="C156" s="113" t="s">
        <v>37</v>
      </c>
      <c r="D156" s="113"/>
      <c r="E156" s="113" t="s">
        <v>254</v>
      </c>
      <c r="F156" s="113"/>
      <c r="G156" s="59" t="s">
        <v>119</v>
      </c>
      <c r="H156" s="55">
        <v>0</v>
      </c>
      <c r="I156" s="39">
        <v>0</v>
      </c>
      <c r="J156" s="56">
        <v>0</v>
      </c>
      <c r="K156" s="76">
        <v>0</v>
      </c>
      <c r="M156" s="34"/>
      <c r="N156" s="34"/>
      <c r="O156" s="34"/>
      <c r="P156" s="1"/>
    </row>
    <row r="157" spans="1:16" hidden="1" x14ac:dyDescent="0.2">
      <c r="A157" s="52" t="s">
        <v>120</v>
      </c>
      <c r="B157" s="58" t="s">
        <v>118</v>
      </c>
      <c r="C157" s="113" t="s">
        <v>37</v>
      </c>
      <c r="D157" s="113"/>
      <c r="E157" s="113" t="s">
        <v>254</v>
      </c>
      <c r="F157" s="113"/>
      <c r="G157" s="59" t="s">
        <v>121</v>
      </c>
      <c r="H157" s="55">
        <v>0</v>
      </c>
      <c r="I157" s="39">
        <v>0</v>
      </c>
      <c r="J157" s="56">
        <v>0</v>
      </c>
      <c r="K157" s="76">
        <v>0</v>
      </c>
      <c r="M157" s="34"/>
      <c r="N157" s="34"/>
      <c r="O157" s="34"/>
      <c r="P157" s="1"/>
    </row>
    <row r="158" spans="1:16" hidden="1" x14ac:dyDescent="0.2">
      <c r="A158" s="61" t="s">
        <v>122</v>
      </c>
      <c r="B158" s="62" t="s">
        <v>118</v>
      </c>
      <c r="C158" s="114" t="s">
        <v>37</v>
      </c>
      <c r="D158" s="114"/>
      <c r="E158" s="114" t="s">
        <v>254</v>
      </c>
      <c r="F158" s="114"/>
      <c r="G158" s="63" t="s">
        <v>128</v>
      </c>
      <c r="H158" s="64">
        <v>0</v>
      </c>
      <c r="I158" s="41">
        <v>0</v>
      </c>
      <c r="J158" s="56">
        <v>0</v>
      </c>
      <c r="K158" s="76">
        <v>0</v>
      </c>
      <c r="M158" s="34"/>
      <c r="N158" s="34"/>
      <c r="O158" s="34"/>
      <c r="P158" s="1"/>
    </row>
    <row r="159" spans="1:16" hidden="1" x14ac:dyDescent="0.2">
      <c r="A159" s="52" t="s">
        <v>124</v>
      </c>
      <c r="B159" s="58" t="s">
        <v>118</v>
      </c>
      <c r="C159" s="113" t="s">
        <v>37</v>
      </c>
      <c r="D159" s="113"/>
      <c r="E159" s="113" t="s">
        <v>254</v>
      </c>
      <c r="F159" s="113"/>
      <c r="G159" s="59" t="s">
        <v>125</v>
      </c>
      <c r="H159" s="55">
        <v>0</v>
      </c>
      <c r="I159" s="39">
        <v>0</v>
      </c>
      <c r="J159" s="56">
        <v>0</v>
      </c>
      <c r="K159" s="76">
        <v>0</v>
      </c>
      <c r="M159" s="34"/>
      <c r="N159" s="34"/>
      <c r="O159" s="34"/>
      <c r="P159" s="1"/>
    </row>
    <row r="160" spans="1:16" hidden="1" x14ac:dyDescent="0.2">
      <c r="A160" s="61" t="s">
        <v>122</v>
      </c>
      <c r="B160" s="62" t="s">
        <v>118</v>
      </c>
      <c r="C160" s="114" t="s">
        <v>37</v>
      </c>
      <c r="D160" s="114"/>
      <c r="E160" s="114" t="s">
        <v>254</v>
      </c>
      <c r="F160" s="114"/>
      <c r="G160" s="63" t="s">
        <v>129</v>
      </c>
      <c r="H160" s="64">
        <v>0</v>
      </c>
      <c r="I160" s="41">
        <v>0</v>
      </c>
      <c r="J160" s="56">
        <v>0</v>
      </c>
      <c r="K160" s="76">
        <v>0</v>
      </c>
      <c r="M160" s="34"/>
      <c r="N160" s="34"/>
      <c r="O160" s="34"/>
      <c r="P160" s="1"/>
    </row>
    <row r="161" spans="1:16" x14ac:dyDescent="0.2">
      <c r="A161" s="115" t="s">
        <v>175</v>
      </c>
      <c r="B161" s="116"/>
      <c r="C161" s="116"/>
      <c r="D161" s="116"/>
      <c r="E161" s="116"/>
      <c r="F161" s="116"/>
      <c r="G161" s="116"/>
      <c r="H161" s="49">
        <v>23855089</v>
      </c>
      <c r="I161" s="50">
        <f>I162</f>
        <v>25668458.004447538</v>
      </c>
      <c r="J161" s="50">
        <f>J162</f>
        <v>25668458.004447538</v>
      </c>
      <c r="K161" s="51">
        <f>K162</f>
        <v>25668458.004447538</v>
      </c>
      <c r="M161" s="33"/>
      <c r="N161" s="33"/>
      <c r="O161" s="33"/>
      <c r="P161" s="1"/>
    </row>
    <row r="162" spans="1:16" ht="45" x14ac:dyDescent="0.2">
      <c r="A162" s="52" t="s">
        <v>176</v>
      </c>
      <c r="B162" s="53"/>
      <c r="C162" s="117"/>
      <c r="D162" s="117"/>
      <c r="E162" s="113" t="s">
        <v>255</v>
      </c>
      <c r="F162" s="113"/>
      <c r="G162" s="54"/>
      <c r="H162" s="55">
        <v>23855089</v>
      </c>
      <c r="I162" s="86">
        <f>I163</f>
        <v>25668458.004447538</v>
      </c>
      <c r="J162" s="39">
        <f t="shared" ref="J162:K164" si="1">J163</f>
        <v>25668458.004447538</v>
      </c>
      <c r="K162" s="40">
        <f t="shared" si="1"/>
        <v>25668458.004447538</v>
      </c>
      <c r="M162" s="34"/>
      <c r="N162" s="34"/>
      <c r="O162" s="34"/>
      <c r="P162" s="1"/>
    </row>
    <row r="163" spans="1:16" ht="33.75" x14ac:dyDescent="0.2">
      <c r="A163" s="52" t="s">
        <v>117</v>
      </c>
      <c r="B163" s="58" t="s">
        <v>118</v>
      </c>
      <c r="C163" s="113" t="s">
        <v>37</v>
      </c>
      <c r="D163" s="113"/>
      <c r="E163" s="113" t="s">
        <v>255</v>
      </c>
      <c r="F163" s="113"/>
      <c r="G163" s="59" t="s">
        <v>119</v>
      </c>
      <c r="H163" s="55">
        <v>23407339</v>
      </c>
      <c r="I163" s="39">
        <f>I164</f>
        <v>25668458.004447538</v>
      </c>
      <c r="J163" s="39">
        <f t="shared" si="1"/>
        <v>25668458.004447538</v>
      </c>
      <c r="K163" s="40">
        <f t="shared" si="1"/>
        <v>25668458.004447538</v>
      </c>
      <c r="M163" s="34"/>
      <c r="N163" s="34"/>
      <c r="O163" s="34"/>
      <c r="P163" s="1"/>
    </row>
    <row r="164" spans="1:16" x14ac:dyDescent="0.2">
      <c r="A164" s="52" t="s">
        <v>120</v>
      </c>
      <c r="B164" s="58" t="s">
        <v>118</v>
      </c>
      <c r="C164" s="113" t="s">
        <v>37</v>
      </c>
      <c r="D164" s="113"/>
      <c r="E164" s="113" t="s">
        <v>255</v>
      </c>
      <c r="F164" s="113"/>
      <c r="G164" s="59" t="s">
        <v>121</v>
      </c>
      <c r="H164" s="55">
        <v>22511839</v>
      </c>
      <c r="I164" s="39">
        <f>I165</f>
        <v>25668458.004447538</v>
      </c>
      <c r="J164" s="39">
        <f t="shared" si="1"/>
        <v>25668458.004447538</v>
      </c>
      <c r="K164" s="40">
        <f t="shared" si="1"/>
        <v>25668458.004447538</v>
      </c>
      <c r="M164" s="34"/>
      <c r="N164" s="34"/>
      <c r="O164" s="34"/>
      <c r="P164" s="1"/>
    </row>
    <row r="165" spans="1:16" x14ac:dyDescent="0.2">
      <c r="A165" s="61" t="s">
        <v>122</v>
      </c>
      <c r="B165" s="62" t="s">
        <v>118</v>
      </c>
      <c r="C165" s="114" t="s">
        <v>37</v>
      </c>
      <c r="D165" s="114"/>
      <c r="E165" s="114" t="s">
        <v>255</v>
      </c>
      <c r="F165" s="114"/>
      <c r="G165" s="63" t="s">
        <v>131</v>
      </c>
      <c r="H165" s="64">
        <v>22064089</v>
      </c>
      <c r="I165" s="41">
        <f>'[1]Объём допы'!$Z$17-0.19</f>
        <v>25668458.004447538</v>
      </c>
      <c r="J165" s="41">
        <f>'[1]Объём допы'!$Z$17-0.19</f>
        <v>25668458.004447538</v>
      </c>
      <c r="K165" s="41">
        <f>'[1]Объём допы'!$Z$17-0.19</f>
        <v>25668458.004447538</v>
      </c>
      <c r="M165" s="34"/>
      <c r="N165" s="34"/>
      <c r="O165" s="34"/>
      <c r="P165" s="1"/>
    </row>
    <row r="166" spans="1:16" x14ac:dyDescent="0.2">
      <c r="A166" s="61" t="s">
        <v>122</v>
      </c>
      <c r="B166" s="62" t="s">
        <v>118</v>
      </c>
      <c r="C166" s="114" t="s">
        <v>37</v>
      </c>
      <c r="D166" s="114"/>
      <c r="E166" s="114" t="s">
        <v>255</v>
      </c>
      <c r="F166" s="114"/>
      <c r="G166" s="63" t="s">
        <v>177</v>
      </c>
      <c r="H166" s="64">
        <v>447750</v>
      </c>
      <c r="I166" s="41">
        <v>0</v>
      </c>
      <c r="J166" s="56">
        <v>0</v>
      </c>
      <c r="K166" s="57">
        <v>0</v>
      </c>
      <c r="M166" s="34"/>
      <c r="N166" s="34"/>
      <c r="O166" s="34"/>
      <c r="P166" s="1"/>
    </row>
    <row r="167" spans="1:16" x14ac:dyDescent="0.2">
      <c r="A167" s="52" t="s">
        <v>124</v>
      </c>
      <c r="B167" s="58" t="s">
        <v>118</v>
      </c>
      <c r="C167" s="113" t="s">
        <v>37</v>
      </c>
      <c r="D167" s="113"/>
      <c r="E167" s="113" t="s">
        <v>255</v>
      </c>
      <c r="F167" s="113"/>
      <c r="G167" s="59" t="s">
        <v>125</v>
      </c>
      <c r="H167" s="55">
        <v>447750</v>
      </c>
      <c r="I167" s="39">
        <v>0</v>
      </c>
      <c r="J167" s="56">
        <v>0</v>
      </c>
      <c r="K167" s="60">
        <v>0</v>
      </c>
      <c r="M167" s="34"/>
      <c r="N167" s="34"/>
      <c r="O167" s="34"/>
      <c r="P167" s="1"/>
    </row>
    <row r="168" spans="1:16" x14ac:dyDescent="0.2">
      <c r="A168" s="61" t="s">
        <v>122</v>
      </c>
      <c r="B168" s="62" t="s">
        <v>118</v>
      </c>
      <c r="C168" s="114" t="s">
        <v>37</v>
      </c>
      <c r="D168" s="114"/>
      <c r="E168" s="114" t="s">
        <v>255</v>
      </c>
      <c r="F168" s="114"/>
      <c r="G168" s="63" t="s">
        <v>178</v>
      </c>
      <c r="H168" s="64">
        <v>447750</v>
      </c>
      <c r="I168" s="41">
        <v>0</v>
      </c>
      <c r="J168" s="56">
        <v>0</v>
      </c>
      <c r="K168" s="60">
        <v>0</v>
      </c>
      <c r="M168" s="34"/>
      <c r="N168" s="34"/>
      <c r="O168" s="34"/>
      <c r="P168" s="1"/>
    </row>
    <row r="169" spans="1:16" ht="56.25" x14ac:dyDescent="0.2">
      <c r="A169" s="52" t="s">
        <v>134</v>
      </c>
      <c r="B169" s="58" t="s">
        <v>118</v>
      </c>
      <c r="C169" s="113" t="s">
        <v>37</v>
      </c>
      <c r="D169" s="113"/>
      <c r="E169" s="113" t="s">
        <v>255</v>
      </c>
      <c r="F169" s="113"/>
      <c r="G169" s="59" t="s">
        <v>135</v>
      </c>
      <c r="H169" s="55">
        <v>447750</v>
      </c>
      <c r="I169" s="39">
        <v>0</v>
      </c>
      <c r="J169" s="56">
        <v>0</v>
      </c>
      <c r="K169" s="60">
        <v>0</v>
      </c>
      <c r="M169" s="34"/>
      <c r="N169" s="34"/>
      <c r="O169" s="34"/>
      <c r="P169" s="1"/>
    </row>
    <row r="170" spans="1:16" x14ac:dyDescent="0.2">
      <c r="A170" s="61" t="s">
        <v>122</v>
      </c>
      <c r="B170" s="62" t="s">
        <v>118</v>
      </c>
      <c r="C170" s="114" t="s">
        <v>37</v>
      </c>
      <c r="D170" s="114"/>
      <c r="E170" s="114" t="s">
        <v>255</v>
      </c>
      <c r="F170" s="114"/>
      <c r="G170" s="63" t="s">
        <v>179</v>
      </c>
      <c r="H170" s="64">
        <v>447750</v>
      </c>
      <c r="I170" s="41">
        <v>0</v>
      </c>
      <c r="J170" s="56">
        <v>0</v>
      </c>
      <c r="K170" s="60">
        <v>0</v>
      </c>
      <c r="M170" s="34"/>
      <c r="N170" s="34"/>
      <c r="O170" s="34"/>
      <c r="P170" s="1"/>
    </row>
    <row r="171" spans="1:16" x14ac:dyDescent="0.2">
      <c r="A171" s="52" t="s">
        <v>180</v>
      </c>
      <c r="B171" s="58" t="s">
        <v>118</v>
      </c>
      <c r="C171" s="113" t="s">
        <v>37</v>
      </c>
      <c r="D171" s="113"/>
      <c r="E171" s="113" t="s">
        <v>255</v>
      </c>
      <c r="F171" s="113"/>
      <c r="G171" s="59" t="s">
        <v>181</v>
      </c>
      <c r="H171" s="55">
        <v>447750</v>
      </c>
      <c r="I171" s="39">
        <v>0</v>
      </c>
      <c r="J171" s="56">
        <v>0</v>
      </c>
      <c r="K171" s="60">
        <v>0</v>
      </c>
      <c r="M171" s="34"/>
      <c r="N171" s="34"/>
      <c r="O171" s="34"/>
      <c r="P171" s="1"/>
    </row>
    <row r="172" spans="1:16" ht="56.25" x14ac:dyDescent="0.2">
      <c r="A172" s="52" t="s">
        <v>182</v>
      </c>
      <c r="B172" s="58" t="s">
        <v>118</v>
      </c>
      <c r="C172" s="113" t="s">
        <v>37</v>
      </c>
      <c r="D172" s="113"/>
      <c r="E172" s="113" t="s">
        <v>255</v>
      </c>
      <c r="F172" s="113"/>
      <c r="G172" s="59" t="s">
        <v>183</v>
      </c>
      <c r="H172" s="55">
        <v>447750</v>
      </c>
      <c r="I172" s="39">
        <v>0</v>
      </c>
      <c r="J172" s="56">
        <v>0</v>
      </c>
      <c r="K172" s="60">
        <v>0</v>
      </c>
      <c r="M172" s="34"/>
      <c r="N172" s="34"/>
      <c r="O172" s="34"/>
      <c r="P172" s="1"/>
    </row>
    <row r="173" spans="1:16" x14ac:dyDescent="0.2">
      <c r="A173" s="61" t="s">
        <v>122</v>
      </c>
      <c r="B173" s="62" t="s">
        <v>118</v>
      </c>
      <c r="C173" s="114" t="s">
        <v>37</v>
      </c>
      <c r="D173" s="114"/>
      <c r="E173" s="114" t="s">
        <v>255</v>
      </c>
      <c r="F173" s="114"/>
      <c r="G173" s="63" t="s">
        <v>184</v>
      </c>
      <c r="H173" s="64">
        <v>447750</v>
      </c>
      <c r="I173" s="41">
        <v>0</v>
      </c>
      <c r="J173" s="56">
        <v>0</v>
      </c>
      <c r="K173" s="60">
        <v>0</v>
      </c>
      <c r="M173" s="34"/>
      <c r="N173" s="34"/>
      <c r="O173" s="34"/>
      <c r="P173" s="1"/>
    </row>
    <row r="174" spans="1:16" s="35" customFormat="1" x14ac:dyDescent="0.2">
      <c r="A174" s="115" t="s">
        <v>185</v>
      </c>
      <c r="B174" s="116"/>
      <c r="C174" s="116"/>
      <c r="D174" s="116"/>
      <c r="E174" s="116"/>
      <c r="F174" s="116"/>
      <c r="G174" s="116"/>
      <c r="H174" s="49">
        <v>36104400</v>
      </c>
      <c r="I174" s="50">
        <f>I175</f>
        <v>34247106</v>
      </c>
      <c r="J174" s="50">
        <f>J175</f>
        <v>34247106</v>
      </c>
      <c r="K174" s="50">
        <f>K175</f>
        <v>34247106</v>
      </c>
      <c r="M174" s="36"/>
      <c r="N174" s="36"/>
      <c r="O174" s="36"/>
      <c r="P174" s="37"/>
    </row>
    <row r="175" spans="1:16" ht="23.25" customHeight="1" x14ac:dyDescent="0.2">
      <c r="A175" s="115" t="s">
        <v>186</v>
      </c>
      <c r="B175" s="116"/>
      <c r="C175" s="116"/>
      <c r="D175" s="116"/>
      <c r="E175" s="116"/>
      <c r="F175" s="116"/>
      <c r="G175" s="116"/>
      <c r="H175" s="49">
        <v>36104400</v>
      </c>
      <c r="I175" s="50">
        <f>I176+I185</f>
        <v>34247106</v>
      </c>
      <c r="J175" s="50">
        <f>J176+J185</f>
        <v>34247106</v>
      </c>
      <c r="K175" s="50">
        <f>K176+K185</f>
        <v>34247106</v>
      </c>
      <c r="M175" s="33"/>
      <c r="N175" s="33"/>
      <c r="O175" s="33"/>
      <c r="P175" s="1"/>
    </row>
    <row r="176" spans="1:16" ht="22.5" x14ac:dyDescent="0.2">
      <c r="A176" s="52" t="s">
        <v>187</v>
      </c>
      <c r="B176" s="53"/>
      <c r="C176" s="117"/>
      <c r="D176" s="117"/>
      <c r="E176" s="113" t="s">
        <v>256</v>
      </c>
      <c r="F176" s="113"/>
      <c r="G176" s="54"/>
      <c r="H176" s="55">
        <v>34727200</v>
      </c>
      <c r="I176" s="86">
        <f>I177+I182</f>
        <v>32727200</v>
      </c>
      <c r="J176" s="39">
        <f>J177+J182</f>
        <v>32727200</v>
      </c>
      <c r="K176" s="39">
        <f>K177+K182</f>
        <v>32727200</v>
      </c>
      <c r="L176" s="28"/>
      <c r="M176" s="34"/>
      <c r="N176" s="34"/>
      <c r="O176" s="34"/>
      <c r="P176" s="1"/>
    </row>
    <row r="177" spans="1:16" ht="67.5" x14ac:dyDescent="0.2">
      <c r="A177" s="52" t="s">
        <v>138</v>
      </c>
      <c r="B177" s="58" t="s">
        <v>118</v>
      </c>
      <c r="C177" s="113" t="s">
        <v>139</v>
      </c>
      <c r="D177" s="113"/>
      <c r="E177" s="113" t="s">
        <v>256</v>
      </c>
      <c r="F177" s="113"/>
      <c r="G177" s="59" t="s">
        <v>140</v>
      </c>
      <c r="H177" s="55">
        <v>32802700</v>
      </c>
      <c r="I177" s="39">
        <f>I178</f>
        <v>30802700</v>
      </c>
      <c r="J177" s="39">
        <f>J178</f>
        <v>30802700</v>
      </c>
      <c r="K177" s="39">
        <f>K178</f>
        <v>30802700</v>
      </c>
      <c r="M177" s="34"/>
      <c r="N177" s="34"/>
      <c r="O177" s="34"/>
      <c r="P177" s="1"/>
    </row>
    <row r="178" spans="1:16" ht="33.75" x14ac:dyDescent="0.2">
      <c r="A178" s="52" t="s">
        <v>188</v>
      </c>
      <c r="B178" s="58" t="s">
        <v>118</v>
      </c>
      <c r="C178" s="113" t="s">
        <v>139</v>
      </c>
      <c r="D178" s="113"/>
      <c r="E178" s="113" t="s">
        <v>256</v>
      </c>
      <c r="F178" s="113"/>
      <c r="G178" s="59" t="s">
        <v>189</v>
      </c>
      <c r="H178" s="55">
        <v>32802700</v>
      </c>
      <c r="I178" s="39">
        <f>I179+I180+I181</f>
        <v>30802700</v>
      </c>
      <c r="J178" s="39">
        <f>J179+J180+J181</f>
        <v>30802700</v>
      </c>
      <c r="K178" s="39">
        <f>K179+K180+K181</f>
        <v>30802700</v>
      </c>
      <c r="M178" s="34"/>
      <c r="N178" s="34"/>
      <c r="O178" s="34"/>
      <c r="P178" s="1"/>
    </row>
    <row r="179" spans="1:16" x14ac:dyDescent="0.2">
      <c r="A179" s="61" t="s">
        <v>122</v>
      </c>
      <c r="B179" s="62" t="s">
        <v>118</v>
      </c>
      <c r="C179" s="114" t="s">
        <v>139</v>
      </c>
      <c r="D179" s="114"/>
      <c r="E179" s="114" t="s">
        <v>256</v>
      </c>
      <c r="F179" s="114"/>
      <c r="G179" s="63" t="s">
        <v>190</v>
      </c>
      <c r="H179" s="64">
        <v>24584298.309999999</v>
      </c>
      <c r="I179" s="41">
        <v>23036000</v>
      </c>
      <c r="J179" s="41">
        <v>23036000</v>
      </c>
      <c r="K179" s="41">
        <v>23036000</v>
      </c>
      <c r="M179" s="34"/>
      <c r="N179" s="34"/>
      <c r="O179" s="34"/>
      <c r="P179" s="1"/>
    </row>
    <row r="180" spans="1:16" x14ac:dyDescent="0.2">
      <c r="A180" s="61" t="s">
        <v>122</v>
      </c>
      <c r="B180" s="62" t="s">
        <v>118</v>
      </c>
      <c r="C180" s="114" t="s">
        <v>139</v>
      </c>
      <c r="D180" s="114"/>
      <c r="E180" s="114" t="s">
        <v>256</v>
      </c>
      <c r="F180" s="114"/>
      <c r="G180" s="63" t="s">
        <v>191</v>
      </c>
      <c r="H180" s="64">
        <v>611200</v>
      </c>
      <c r="I180" s="41">
        <v>622000</v>
      </c>
      <c r="J180" s="41">
        <v>622000</v>
      </c>
      <c r="K180" s="41">
        <v>622000</v>
      </c>
      <c r="M180" s="34"/>
      <c r="N180" s="34"/>
      <c r="O180" s="34"/>
      <c r="P180" s="1"/>
    </row>
    <row r="181" spans="1:16" x14ac:dyDescent="0.2">
      <c r="A181" s="61" t="s">
        <v>122</v>
      </c>
      <c r="B181" s="62" t="s">
        <v>118</v>
      </c>
      <c r="C181" s="114" t="s">
        <v>139</v>
      </c>
      <c r="D181" s="114"/>
      <c r="E181" s="114" t="s">
        <v>256</v>
      </c>
      <c r="F181" s="114"/>
      <c r="G181" s="63" t="s">
        <v>192</v>
      </c>
      <c r="H181" s="64">
        <v>7607201.6900000004</v>
      </c>
      <c r="I181" s="41">
        <v>7144700</v>
      </c>
      <c r="J181" s="41">
        <v>7144700</v>
      </c>
      <c r="K181" s="41">
        <v>7144700</v>
      </c>
      <c r="M181" s="34"/>
      <c r="N181" s="34"/>
      <c r="O181" s="34"/>
      <c r="P181" s="1"/>
    </row>
    <row r="182" spans="1:16" ht="33.75" x14ac:dyDescent="0.2">
      <c r="A182" s="52" t="s">
        <v>145</v>
      </c>
      <c r="B182" s="58" t="s">
        <v>118</v>
      </c>
      <c r="C182" s="113" t="s">
        <v>139</v>
      </c>
      <c r="D182" s="113"/>
      <c r="E182" s="113" t="s">
        <v>256</v>
      </c>
      <c r="F182" s="113"/>
      <c r="G182" s="59" t="s">
        <v>147</v>
      </c>
      <c r="H182" s="55">
        <v>1924500</v>
      </c>
      <c r="I182" s="39">
        <v>1924500</v>
      </c>
      <c r="J182" s="39">
        <v>1924500</v>
      </c>
      <c r="K182" s="39">
        <v>1924500</v>
      </c>
      <c r="M182" s="34"/>
      <c r="N182" s="34"/>
      <c r="O182" s="34"/>
      <c r="P182" s="1"/>
    </row>
    <row r="183" spans="1:16" ht="33.75" x14ac:dyDescent="0.2">
      <c r="A183" s="52" t="s">
        <v>148</v>
      </c>
      <c r="B183" s="58" t="s">
        <v>118</v>
      </c>
      <c r="C183" s="113" t="s">
        <v>139</v>
      </c>
      <c r="D183" s="113"/>
      <c r="E183" s="113" t="s">
        <v>256</v>
      </c>
      <c r="F183" s="113"/>
      <c r="G183" s="59" t="s">
        <v>149</v>
      </c>
      <c r="H183" s="55">
        <v>1924500</v>
      </c>
      <c r="I183" s="39">
        <v>1924500</v>
      </c>
      <c r="J183" s="39">
        <v>1924500</v>
      </c>
      <c r="K183" s="39">
        <v>1924500</v>
      </c>
      <c r="M183" s="34"/>
      <c r="N183" s="34"/>
      <c r="O183" s="34"/>
      <c r="P183" s="1"/>
    </row>
    <row r="184" spans="1:16" x14ac:dyDescent="0.2">
      <c r="A184" s="61" t="s">
        <v>122</v>
      </c>
      <c r="B184" s="62" t="s">
        <v>118</v>
      </c>
      <c r="C184" s="114" t="s">
        <v>139</v>
      </c>
      <c r="D184" s="114"/>
      <c r="E184" s="114" t="s">
        <v>256</v>
      </c>
      <c r="F184" s="114"/>
      <c r="G184" s="63" t="s">
        <v>150</v>
      </c>
      <c r="H184" s="64">
        <v>1924500</v>
      </c>
      <c r="I184" s="41">
        <v>1924500</v>
      </c>
      <c r="J184" s="41">
        <v>1924500</v>
      </c>
      <c r="K184" s="41">
        <v>1924500</v>
      </c>
      <c r="M184" s="34"/>
      <c r="N184" s="34"/>
      <c r="O184" s="34"/>
      <c r="P184" s="1"/>
    </row>
    <row r="185" spans="1:16" x14ac:dyDescent="0.2">
      <c r="A185" s="52" t="s">
        <v>193</v>
      </c>
      <c r="B185" s="53"/>
      <c r="C185" s="117"/>
      <c r="D185" s="117"/>
      <c r="E185" s="113" t="s">
        <v>257</v>
      </c>
      <c r="F185" s="113"/>
      <c r="G185" s="54"/>
      <c r="H185" s="55">
        <v>1377200</v>
      </c>
      <c r="I185" s="86">
        <f>J185</f>
        <v>1519906</v>
      </c>
      <c r="J185" s="56">
        <v>1519906</v>
      </c>
      <c r="K185" s="60">
        <v>1519906</v>
      </c>
      <c r="M185" s="34"/>
      <c r="N185" s="34"/>
      <c r="O185" s="34"/>
      <c r="P185" s="1"/>
    </row>
    <row r="186" spans="1:16" ht="33.75" x14ac:dyDescent="0.2">
      <c r="A186" s="52" t="s">
        <v>145</v>
      </c>
      <c r="B186" s="58" t="s">
        <v>118</v>
      </c>
      <c r="C186" s="113" t="s">
        <v>139</v>
      </c>
      <c r="D186" s="113"/>
      <c r="E186" s="113" t="s">
        <v>257</v>
      </c>
      <c r="F186" s="113"/>
      <c r="G186" s="59" t="s">
        <v>147</v>
      </c>
      <c r="H186" s="55">
        <v>840800</v>
      </c>
      <c r="I186" s="39">
        <f>J186</f>
        <v>1519906</v>
      </c>
      <c r="J186" s="56">
        <v>1519906</v>
      </c>
      <c r="K186" s="60">
        <v>1519906</v>
      </c>
      <c r="M186" s="34"/>
      <c r="N186" s="34"/>
      <c r="O186" s="34"/>
      <c r="P186" s="1"/>
    </row>
    <row r="187" spans="1:16" ht="33.75" x14ac:dyDescent="0.2">
      <c r="A187" s="52" t="s">
        <v>148</v>
      </c>
      <c r="B187" s="58" t="s">
        <v>118</v>
      </c>
      <c r="C187" s="113" t="s">
        <v>139</v>
      </c>
      <c r="D187" s="113"/>
      <c r="E187" s="113" t="s">
        <v>257</v>
      </c>
      <c r="F187" s="113"/>
      <c r="G187" s="59" t="s">
        <v>149</v>
      </c>
      <c r="H187" s="55">
        <v>840800</v>
      </c>
      <c r="I187" s="39">
        <f>J187</f>
        <v>1519906</v>
      </c>
      <c r="J187" s="56">
        <v>1519906</v>
      </c>
      <c r="K187" s="60">
        <v>1519906</v>
      </c>
      <c r="M187" s="34"/>
      <c r="N187" s="34"/>
      <c r="O187" s="34"/>
      <c r="P187" s="1"/>
    </row>
    <row r="188" spans="1:16" x14ac:dyDescent="0.2">
      <c r="A188" s="61" t="s">
        <v>122</v>
      </c>
      <c r="B188" s="62" t="s">
        <v>118</v>
      </c>
      <c r="C188" s="114" t="s">
        <v>139</v>
      </c>
      <c r="D188" s="114"/>
      <c r="E188" s="114" t="s">
        <v>257</v>
      </c>
      <c r="F188" s="114"/>
      <c r="G188" s="63" t="s">
        <v>150</v>
      </c>
      <c r="H188" s="64">
        <v>840800</v>
      </c>
      <c r="I188" s="41">
        <f>J188</f>
        <v>1519906</v>
      </c>
      <c r="J188" s="56">
        <v>1519906</v>
      </c>
      <c r="K188" s="60">
        <v>1519906</v>
      </c>
      <c r="M188" s="34"/>
      <c r="N188" s="34"/>
      <c r="O188" s="34"/>
      <c r="P188" s="1"/>
    </row>
    <row r="189" spans="1:16" ht="22.5" x14ac:dyDescent="0.2">
      <c r="A189" s="52" t="s">
        <v>151</v>
      </c>
      <c r="B189" s="58" t="s">
        <v>118</v>
      </c>
      <c r="C189" s="113" t="s">
        <v>139</v>
      </c>
      <c r="D189" s="113"/>
      <c r="E189" s="113" t="s">
        <v>257</v>
      </c>
      <c r="F189" s="113"/>
      <c r="G189" s="59" t="s">
        <v>152</v>
      </c>
      <c r="H189" s="55">
        <v>276000</v>
      </c>
      <c r="I189" s="39">
        <v>0</v>
      </c>
      <c r="J189" s="56">
        <v>0</v>
      </c>
      <c r="K189" s="60">
        <v>0</v>
      </c>
      <c r="M189" s="34"/>
      <c r="N189" s="34"/>
      <c r="O189" s="34"/>
      <c r="P189" s="1"/>
    </row>
    <row r="190" spans="1:16" x14ac:dyDescent="0.2">
      <c r="A190" s="52" t="s">
        <v>194</v>
      </c>
      <c r="B190" s="58" t="s">
        <v>118</v>
      </c>
      <c r="C190" s="113" t="s">
        <v>139</v>
      </c>
      <c r="D190" s="113"/>
      <c r="E190" s="113" t="s">
        <v>257</v>
      </c>
      <c r="F190" s="113"/>
      <c r="G190" s="59" t="s">
        <v>195</v>
      </c>
      <c r="H190" s="55">
        <v>276000</v>
      </c>
      <c r="I190" s="39">
        <v>0</v>
      </c>
      <c r="J190" s="56">
        <v>0</v>
      </c>
      <c r="K190" s="60">
        <v>0</v>
      </c>
      <c r="M190" s="34"/>
      <c r="N190" s="34"/>
      <c r="O190" s="34"/>
      <c r="P190" s="1"/>
    </row>
    <row r="191" spans="1:16" x14ac:dyDescent="0.2">
      <c r="A191" s="61" t="s">
        <v>122</v>
      </c>
      <c r="B191" s="62" t="s">
        <v>118</v>
      </c>
      <c r="C191" s="114" t="s">
        <v>139</v>
      </c>
      <c r="D191" s="114"/>
      <c r="E191" s="114" t="s">
        <v>257</v>
      </c>
      <c r="F191" s="114"/>
      <c r="G191" s="63" t="s">
        <v>195</v>
      </c>
      <c r="H191" s="64">
        <v>276000</v>
      </c>
      <c r="I191" s="41">
        <v>0</v>
      </c>
      <c r="J191" s="66">
        <v>0</v>
      </c>
      <c r="K191" s="67">
        <v>0</v>
      </c>
      <c r="M191" s="34"/>
      <c r="N191" s="34"/>
      <c r="O191" s="34"/>
      <c r="P191" s="1"/>
    </row>
    <row r="192" spans="1:16" ht="33.75" x14ac:dyDescent="0.2">
      <c r="A192" s="52" t="s">
        <v>117</v>
      </c>
      <c r="B192" s="58" t="s">
        <v>118</v>
      </c>
      <c r="C192" s="113" t="s">
        <v>139</v>
      </c>
      <c r="D192" s="113"/>
      <c r="E192" s="113" t="s">
        <v>257</v>
      </c>
      <c r="F192" s="113"/>
      <c r="G192" s="59" t="s">
        <v>119</v>
      </c>
      <c r="H192" s="55">
        <v>260400</v>
      </c>
      <c r="I192" s="39">
        <v>0</v>
      </c>
      <c r="J192" s="68">
        <v>0</v>
      </c>
      <c r="K192" s="69">
        <v>0</v>
      </c>
      <c r="M192" s="34"/>
      <c r="N192" s="34"/>
      <c r="O192" s="34"/>
      <c r="P192" s="1"/>
    </row>
    <row r="193" spans="1:16" x14ac:dyDescent="0.2">
      <c r="A193" s="52" t="s">
        <v>120</v>
      </c>
      <c r="B193" s="58" t="s">
        <v>118</v>
      </c>
      <c r="C193" s="113" t="s">
        <v>139</v>
      </c>
      <c r="D193" s="113"/>
      <c r="E193" s="113" t="s">
        <v>257</v>
      </c>
      <c r="F193" s="113"/>
      <c r="G193" s="59" t="s">
        <v>121</v>
      </c>
      <c r="H193" s="55">
        <v>26040</v>
      </c>
      <c r="I193" s="39">
        <v>0</v>
      </c>
      <c r="J193" s="56">
        <v>0</v>
      </c>
      <c r="K193" s="60">
        <v>0</v>
      </c>
      <c r="M193" s="34"/>
      <c r="N193" s="34"/>
      <c r="O193" s="34"/>
      <c r="P193" s="1"/>
    </row>
    <row r="194" spans="1:16" x14ac:dyDescent="0.2">
      <c r="A194" s="61" t="s">
        <v>122</v>
      </c>
      <c r="B194" s="62" t="s">
        <v>118</v>
      </c>
      <c r="C194" s="114" t="s">
        <v>139</v>
      </c>
      <c r="D194" s="114"/>
      <c r="E194" s="114" t="s">
        <v>257</v>
      </c>
      <c r="F194" s="114"/>
      <c r="G194" s="63" t="s">
        <v>128</v>
      </c>
      <c r="H194" s="64">
        <v>26040</v>
      </c>
      <c r="I194" s="41">
        <v>0</v>
      </c>
      <c r="J194" s="56">
        <v>0</v>
      </c>
      <c r="K194" s="60">
        <v>0</v>
      </c>
      <c r="M194" s="34"/>
      <c r="N194" s="34"/>
      <c r="O194" s="34"/>
      <c r="P194" s="1"/>
    </row>
    <row r="195" spans="1:16" x14ac:dyDescent="0.2">
      <c r="A195" s="52" t="s">
        <v>124</v>
      </c>
      <c r="B195" s="58" t="s">
        <v>118</v>
      </c>
      <c r="C195" s="113" t="s">
        <v>139</v>
      </c>
      <c r="D195" s="113"/>
      <c r="E195" s="113" t="s">
        <v>257</v>
      </c>
      <c r="F195" s="113"/>
      <c r="G195" s="59" t="s">
        <v>125</v>
      </c>
      <c r="H195" s="55">
        <v>234360</v>
      </c>
      <c r="I195" s="39">
        <v>0</v>
      </c>
      <c r="J195" s="56">
        <v>0</v>
      </c>
      <c r="K195" s="60">
        <v>0</v>
      </c>
      <c r="M195" s="34"/>
      <c r="N195" s="34"/>
      <c r="O195" s="34"/>
      <c r="P195" s="1"/>
    </row>
    <row r="196" spans="1:16" x14ac:dyDescent="0.2">
      <c r="A196" s="61" t="s">
        <v>122</v>
      </c>
      <c r="B196" s="62" t="s">
        <v>118</v>
      </c>
      <c r="C196" s="114" t="s">
        <v>139</v>
      </c>
      <c r="D196" s="114"/>
      <c r="E196" s="114" t="s">
        <v>257</v>
      </c>
      <c r="F196" s="114"/>
      <c r="G196" s="63" t="s">
        <v>129</v>
      </c>
      <c r="H196" s="64">
        <v>234360</v>
      </c>
      <c r="I196" s="41">
        <v>0</v>
      </c>
      <c r="J196" s="66">
        <v>0</v>
      </c>
      <c r="K196" s="67">
        <v>0</v>
      </c>
      <c r="M196" s="34"/>
      <c r="N196" s="34"/>
      <c r="O196" s="34"/>
      <c r="P196" s="1"/>
    </row>
    <row r="197" spans="1:16" x14ac:dyDescent="0.2">
      <c r="A197" s="115" t="s">
        <v>196</v>
      </c>
      <c r="B197" s="116"/>
      <c r="C197" s="116"/>
      <c r="D197" s="116"/>
      <c r="E197" s="116"/>
      <c r="F197" s="116"/>
      <c r="G197" s="116"/>
      <c r="H197" s="49">
        <v>25520600</v>
      </c>
      <c r="I197" s="77">
        <f>I198+I207</f>
        <v>23277000</v>
      </c>
      <c r="J197" s="77">
        <f>J198+J207</f>
        <v>25520600</v>
      </c>
      <c r="K197" s="77">
        <f>K198+K207</f>
        <v>25520600</v>
      </c>
      <c r="M197" s="33"/>
      <c r="N197" s="33"/>
      <c r="O197" s="33"/>
      <c r="P197" s="1"/>
    </row>
    <row r="198" spans="1:16" s="35" customFormat="1" x14ac:dyDescent="0.2">
      <c r="A198" s="115" t="s">
        <v>197</v>
      </c>
      <c r="B198" s="116"/>
      <c r="C198" s="116"/>
      <c r="D198" s="116"/>
      <c r="E198" s="116"/>
      <c r="F198" s="116"/>
      <c r="G198" s="116"/>
      <c r="H198" s="49">
        <v>13801000</v>
      </c>
      <c r="I198" s="49">
        <v>13801000</v>
      </c>
      <c r="J198" s="49">
        <v>13801000</v>
      </c>
      <c r="K198" s="49">
        <v>13801000</v>
      </c>
      <c r="M198" s="36"/>
      <c r="N198" s="36"/>
      <c r="O198" s="36"/>
      <c r="P198" s="37"/>
    </row>
    <row r="199" spans="1:16" x14ac:dyDescent="0.2">
      <c r="A199" s="115" t="s">
        <v>198</v>
      </c>
      <c r="B199" s="116"/>
      <c r="C199" s="116"/>
      <c r="D199" s="116"/>
      <c r="E199" s="116"/>
      <c r="F199" s="116"/>
      <c r="G199" s="116"/>
      <c r="H199" s="49">
        <v>13801000</v>
      </c>
      <c r="I199" s="49">
        <v>13801000</v>
      </c>
      <c r="J199" s="49">
        <v>13801000</v>
      </c>
      <c r="K199" s="49">
        <v>13801000</v>
      </c>
      <c r="M199" s="33"/>
      <c r="N199" s="33"/>
      <c r="O199" s="33"/>
      <c r="P199" s="1"/>
    </row>
    <row r="200" spans="1:16" ht="67.5" x14ac:dyDescent="0.2">
      <c r="A200" s="52" t="s">
        <v>111</v>
      </c>
      <c r="B200" s="53"/>
      <c r="C200" s="117"/>
      <c r="D200" s="117"/>
      <c r="E200" s="113" t="s">
        <v>258</v>
      </c>
      <c r="F200" s="113"/>
      <c r="G200" s="54"/>
      <c r="H200" s="55">
        <v>13801000</v>
      </c>
      <c r="I200" s="55">
        <v>13801000</v>
      </c>
      <c r="J200" s="55">
        <v>13801000</v>
      </c>
      <c r="K200" s="55">
        <v>13801000</v>
      </c>
      <c r="M200" s="34"/>
      <c r="N200" s="34"/>
      <c r="O200" s="34"/>
      <c r="P200" s="1"/>
    </row>
    <row r="201" spans="1:16" ht="33.75" x14ac:dyDescent="0.2">
      <c r="A201" s="52" t="s">
        <v>145</v>
      </c>
      <c r="B201" s="58" t="s">
        <v>118</v>
      </c>
      <c r="C201" s="113" t="s">
        <v>139</v>
      </c>
      <c r="D201" s="113"/>
      <c r="E201" s="113" t="s">
        <v>258</v>
      </c>
      <c r="F201" s="113"/>
      <c r="G201" s="59" t="s">
        <v>147</v>
      </c>
      <c r="H201" s="55">
        <v>2491528</v>
      </c>
      <c r="I201" s="55">
        <v>2491528</v>
      </c>
      <c r="J201" s="55">
        <v>2491528</v>
      </c>
      <c r="K201" s="55">
        <v>2491528</v>
      </c>
      <c r="M201" s="34"/>
      <c r="N201" s="34"/>
      <c r="O201" s="34"/>
      <c r="P201" s="1"/>
    </row>
    <row r="202" spans="1:16" ht="33.75" x14ac:dyDescent="0.2">
      <c r="A202" s="52" t="s">
        <v>148</v>
      </c>
      <c r="B202" s="58" t="s">
        <v>118</v>
      </c>
      <c r="C202" s="113" t="s">
        <v>139</v>
      </c>
      <c r="D202" s="113"/>
      <c r="E202" s="113" t="s">
        <v>258</v>
      </c>
      <c r="F202" s="113"/>
      <c r="G202" s="59" t="s">
        <v>149</v>
      </c>
      <c r="H202" s="55">
        <v>2491528</v>
      </c>
      <c r="I202" s="55">
        <v>2491528</v>
      </c>
      <c r="J202" s="55">
        <v>2491528</v>
      </c>
      <c r="K202" s="55">
        <v>2491528</v>
      </c>
      <c r="M202" s="34"/>
      <c r="N202" s="34"/>
      <c r="O202" s="34"/>
      <c r="P202" s="1"/>
    </row>
    <row r="203" spans="1:16" x14ac:dyDescent="0.2">
      <c r="A203" s="61" t="s">
        <v>122</v>
      </c>
      <c r="B203" s="62" t="s">
        <v>118</v>
      </c>
      <c r="C203" s="114" t="s">
        <v>139</v>
      </c>
      <c r="D203" s="114"/>
      <c r="E203" s="114" t="s">
        <v>258</v>
      </c>
      <c r="F203" s="114"/>
      <c r="G203" s="63" t="s">
        <v>150</v>
      </c>
      <c r="H203" s="64">
        <v>2491528</v>
      </c>
      <c r="I203" s="64">
        <v>2491528</v>
      </c>
      <c r="J203" s="64">
        <v>2491528</v>
      </c>
      <c r="K203" s="64">
        <v>2491528</v>
      </c>
      <c r="M203" s="34"/>
      <c r="N203" s="34"/>
      <c r="O203" s="34"/>
      <c r="P203" s="1"/>
    </row>
    <row r="204" spans="1:16" ht="33.75" x14ac:dyDescent="0.2">
      <c r="A204" s="52" t="s">
        <v>117</v>
      </c>
      <c r="B204" s="58" t="s">
        <v>118</v>
      </c>
      <c r="C204" s="113" t="s">
        <v>139</v>
      </c>
      <c r="D204" s="113"/>
      <c r="E204" s="113" t="s">
        <v>258</v>
      </c>
      <c r="F204" s="113"/>
      <c r="G204" s="59" t="s">
        <v>119</v>
      </c>
      <c r="H204" s="55">
        <v>11309472</v>
      </c>
      <c r="I204" s="55">
        <v>11309472</v>
      </c>
      <c r="J204" s="55">
        <v>11309472</v>
      </c>
      <c r="K204" s="55">
        <v>11309472</v>
      </c>
      <c r="M204" s="34"/>
      <c r="N204" s="34"/>
      <c r="O204" s="34"/>
      <c r="P204" s="1"/>
    </row>
    <row r="205" spans="1:16" x14ac:dyDescent="0.2">
      <c r="A205" s="52" t="s">
        <v>124</v>
      </c>
      <c r="B205" s="58" t="s">
        <v>118</v>
      </c>
      <c r="C205" s="113" t="s">
        <v>139</v>
      </c>
      <c r="D205" s="113"/>
      <c r="E205" s="113" t="s">
        <v>258</v>
      </c>
      <c r="F205" s="113"/>
      <c r="G205" s="59" t="s">
        <v>125</v>
      </c>
      <c r="H205" s="55">
        <v>11309472</v>
      </c>
      <c r="I205" s="55">
        <v>11309472</v>
      </c>
      <c r="J205" s="55">
        <v>11309472</v>
      </c>
      <c r="K205" s="55">
        <v>11309472</v>
      </c>
      <c r="M205" s="34"/>
      <c r="N205" s="34"/>
      <c r="O205" s="34"/>
      <c r="P205" s="1"/>
    </row>
    <row r="206" spans="1:16" x14ac:dyDescent="0.2">
      <c r="A206" s="61" t="s">
        <v>122</v>
      </c>
      <c r="B206" s="62" t="s">
        <v>118</v>
      </c>
      <c r="C206" s="114" t="s">
        <v>139</v>
      </c>
      <c r="D206" s="114"/>
      <c r="E206" s="114" t="s">
        <v>258</v>
      </c>
      <c r="F206" s="114"/>
      <c r="G206" s="63" t="s">
        <v>129</v>
      </c>
      <c r="H206" s="64">
        <v>11309472</v>
      </c>
      <c r="I206" s="64">
        <v>11309472</v>
      </c>
      <c r="J206" s="64">
        <v>11309472</v>
      </c>
      <c r="K206" s="64">
        <v>11309472</v>
      </c>
      <c r="M206" s="34"/>
      <c r="N206" s="34"/>
      <c r="O206" s="34"/>
      <c r="P206" s="1"/>
    </row>
    <row r="207" spans="1:16" s="35" customFormat="1" x14ac:dyDescent="0.2">
      <c r="A207" s="115" t="s">
        <v>199</v>
      </c>
      <c r="B207" s="116"/>
      <c r="C207" s="116"/>
      <c r="D207" s="116"/>
      <c r="E207" s="116"/>
      <c r="F207" s="116"/>
      <c r="G207" s="116"/>
      <c r="H207" s="49">
        <v>11719600</v>
      </c>
      <c r="I207" s="50">
        <v>9476000</v>
      </c>
      <c r="J207" s="72">
        <v>11719600</v>
      </c>
      <c r="K207" s="73">
        <v>11719600</v>
      </c>
      <c r="M207" s="36"/>
      <c r="N207" s="36"/>
      <c r="O207" s="36"/>
      <c r="P207" s="37"/>
    </row>
    <row r="208" spans="1:16" x14ac:dyDescent="0.2">
      <c r="A208" s="115" t="s">
        <v>200</v>
      </c>
      <c r="B208" s="116"/>
      <c r="C208" s="116"/>
      <c r="D208" s="116"/>
      <c r="E208" s="116"/>
      <c r="F208" s="116"/>
      <c r="G208" s="116"/>
      <c r="H208" s="49">
        <v>11719600</v>
      </c>
      <c r="I208" s="50">
        <v>9476000</v>
      </c>
      <c r="J208" s="72">
        <v>11719600</v>
      </c>
      <c r="K208" s="73">
        <v>11719600</v>
      </c>
      <c r="M208" s="33"/>
      <c r="N208" s="33"/>
      <c r="O208" s="33"/>
      <c r="P208" s="1"/>
    </row>
    <row r="209" spans="1:16" ht="67.5" x14ac:dyDescent="0.2">
      <c r="A209" s="52" t="s">
        <v>201</v>
      </c>
      <c r="B209" s="53"/>
      <c r="C209" s="117"/>
      <c r="D209" s="117"/>
      <c r="E209" s="113" t="s">
        <v>259</v>
      </c>
      <c r="F209" s="113"/>
      <c r="G209" s="54"/>
      <c r="H209" s="55">
        <v>2243600</v>
      </c>
      <c r="I209" s="39">
        <f>I210</f>
        <v>2243600</v>
      </c>
      <c r="J209" s="56">
        <v>2243600</v>
      </c>
      <c r="K209" s="60">
        <v>2243600</v>
      </c>
      <c r="M209" s="34"/>
      <c r="N209" s="34"/>
      <c r="O209" s="34"/>
      <c r="P209" s="1"/>
    </row>
    <row r="210" spans="1:16" ht="33.75" x14ac:dyDescent="0.2">
      <c r="A210" s="52" t="s">
        <v>145</v>
      </c>
      <c r="B210" s="58" t="s">
        <v>118</v>
      </c>
      <c r="C210" s="113" t="s">
        <v>202</v>
      </c>
      <c r="D210" s="113"/>
      <c r="E210" s="113" t="s">
        <v>259</v>
      </c>
      <c r="F210" s="113"/>
      <c r="G210" s="59" t="s">
        <v>147</v>
      </c>
      <c r="H210" s="55">
        <v>0</v>
      </c>
      <c r="I210" s="39">
        <f>I211</f>
        <v>2243600</v>
      </c>
      <c r="J210" s="56">
        <v>2243600</v>
      </c>
      <c r="K210" s="60">
        <v>2243600</v>
      </c>
      <c r="M210" s="34"/>
      <c r="N210" s="34"/>
      <c r="O210" s="34"/>
      <c r="P210" s="1"/>
    </row>
    <row r="211" spans="1:16" ht="33.75" x14ac:dyDescent="0.2">
      <c r="A211" s="52" t="s">
        <v>148</v>
      </c>
      <c r="B211" s="58" t="s">
        <v>118</v>
      </c>
      <c r="C211" s="113" t="s">
        <v>202</v>
      </c>
      <c r="D211" s="113"/>
      <c r="E211" s="113" t="s">
        <v>259</v>
      </c>
      <c r="F211" s="113"/>
      <c r="G211" s="59" t="s">
        <v>149</v>
      </c>
      <c r="H211" s="55">
        <v>0</v>
      </c>
      <c r="I211" s="39">
        <f>I212</f>
        <v>2243600</v>
      </c>
      <c r="J211" s="56">
        <v>2243600</v>
      </c>
      <c r="K211" s="60">
        <v>2243600</v>
      </c>
      <c r="M211" s="34"/>
      <c r="N211" s="34"/>
      <c r="O211" s="34"/>
      <c r="P211" s="1"/>
    </row>
    <row r="212" spans="1:16" x14ac:dyDescent="0.2">
      <c r="A212" s="61" t="s">
        <v>122</v>
      </c>
      <c r="B212" s="62" t="s">
        <v>118</v>
      </c>
      <c r="C212" s="114" t="s">
        <v>202</v>
      </c>
      <c r="D212" s="114"/>
      <c r="E212" s="114" t="s">
        <v>259</v>
      </c>
      <c r="F212" s="114"/>
      <c r="G212" s="63" t="s">
        <v>150</v>
      </c>
      <c r="H212" s="64">
        <v>0</v>
      </c>
      <c r="I212" s="41">
        <v>2243600</v>
      </c>
      <c r="J212" s="56">
        <v>2243600</v>
      </c>
      <c r="K212" s="60">
        <v>2243600</v>
      </c>
      <c r="M212" s="34"/>
      <c r="N212" s="34"/>
      <c r="O212" s="34"/>
      <c r="P212" s="1"/>
    </row>
    <row r="213" spans="1:16" ht="33.75" x14ac:dyDescent="0.2">
      <c r="A213" s="52" t="s">
        <v>117</v>
      </c>
      <c r="B213" s="58" t="s">
        <v>118</v>
      </c>
      <c r="C213" s="113" t="s">
        <v>202</v>
      </c>
      <c r="D213" s="113"/>
      <c r="E213" s="113" t="s">
        <v>259</v>
      </c>
      <c r="F213" s="113"/>
      <c r="G213" s="59" t="s">
        <v>119</v>
      </c>
      <c r="H213" s="55">
        <v>2243600</v>
      </c>
      <c r="I213" s="39">
        <v>0</v>
      </c>
      <c r="J213" s="56">
        <v>0</v>
      </c>
      <c r="K213" s="60">
        <v>0</v>
      </c>
      <c r="M213" s="34"/>
      <c r="N213" s="34"/>
      <c r="O213" s="34"/>
      <c r="P213" s="1"/>
    </row>
    <row r="214" spans="1:16" x14ac:dyDescent="0.2">
      <c r="A214" s="52" t="s">
        <v>120</v>
      </c>
      <c r="B214" s="58" t="s">
        <v>118</v>
      </c>
      <c r="C214" s="113" t="s">
        <v>202</v>
      </c>
      <c r="D214" s="113"/>
      <c r="E214" s="113" t="s">
        <v>259</v>
      </c>
      <c r="F214" s="113"/>
      <c r="G214" s="59" t="s">
        <v>121</v>
      </c>
      <c r="H214" s="55">
        <v>424156.2</v>
      </c>
      <c r="I214" s="39">
        <v>0</v>
      </c>
      <c r="J214" s="56">
        <v>0</v>
      </c>
      <c r="K214" s="60">
        <v>0</v>
      </c>
      <c r="M214" s="34"/>
      <c r="N214" s="34"/>
      <c r="O214" s="34"/>
      <c r="P214" s="1"/>
    </row>
    <row r="215" spans="1:16" x14ac:dyDescent="0.2">
      <c r="A215" s="61" t="s">
        <v>122</v>
      </c>
      <c r="B215" s="62" t="s">
        <v>118</v>
      </c>
      <c r="C215" s="114" t="s">
        <v>202</v>
      </c>
      <c r="D215" s="114"/>
      <c r="E215" s="114" t="s">
        <v>259</v>
      </c>
      <c r="F215" s="114"/>
      <c r="G215" s="63" t="s">
        <v>128</v>
      </c>
      <c r="H215" s="64">
        <v>424156.2</v>
      </c>
      <c r="I215" s="41">
        <v>0</v>
      </c>
      <c r="J215" s="66">
        <v>0</v>
      </c>
      <c r="K215" s="67">
        <v>0</v>
      </c>
      <c r="M215" s="34"/>
      <c r="N215" s="34"/>
      <c r="O215" s="34"/>
      <c r="P215" s="1"/>
    </row>
    <row r="216" spans="1:16" x14ac:dyDescent="0.2">
      <c r="A216" s="52" t="s">
        <v>124</v>
      </c>
      <c r="B216" s="58" t="s">
        <v>118</v>
      </c>
      <c r="C216" s="113" t="s">
        <v>202</v>
      </c>
      <c r="D216" s="113"/>
      <c r="E216" s="113" t="s">
        <v>259</v>
      </c>
      <c r="F216" s="113"/>
      <c r="G216" s="59" t="s">
        <v>125</v>
      </c>
      <c r="H216" s="55">
        <v>1819443.8</v>
      </c>
      <c r="I216" s="39">
        <v>0</v>
      </c>
      <c r="J216" s="68">
        <v>0</v>
      </c>
      <c r="K216" s="69">
        <v>0</v>
      </c>
      <c r="M216" s="34"/>
      <c r="N216" s="34"/>
      <c r="O216" s="34"/>
      <c r="P216" s="1"/>
    </row>
    <row r="217" spans="1:16" x14ac:dyDescent="0.2">
      <c r="A217" s="61" t="s">
        <v>122</v>
      </c>
      <c r="B217" s="62" t="s">
        <v>118</v>
      </c>
      <c r="C217" s="114" t="s">
        <v>202</v>
      </c>
      <c r="D217" s="114"/>
      <c r="E217" s="114" t="s">
        <v>259</v>
      </c>
      <c r="F217" s="114"/>
      <c r="G217" s="63" t="s">
        <v>129</v>
      </c>
      <c r="H217" s="64">
        <v>1819443.8</v>
      </c>
      <c r="I217" s="41">
        <v>0</v>
      </c>
      <c r="J217" s="56">
        <v>0</v>
      </c>
      <c r="K217" s="60">
        <v>0</v>
      </c>
      <c r="M217" s="34"/>
      <c r="N217" s="34"/>
      <c r="O217" s="34"/>
      <c r="P217" s="1"/>
    </row>
    <row r="218" spans="1:16" ht="22.5" x14ac:dyDescent="0.2">
      <c r="A218" s="52" t="s">
        <v>110</v>
      </c>
      <c r="B218" s="53"/>
      <c r="C218" s="117"/>
      <c r="D218" s="117"/>
      <c r="E218" s="113" t="s">
        <v>260</v>
      </c>
      <c r="F218" s="113"/>
      <c r="G218" s="54"/>
      <c r="H218" s="55">
        <v>9476000</v>
      </c>
      <c r="I218" s="39">
        <v>9476000</v>
      </c>
      <c r="J218" s="56">
        <v>9476000</v>
      </c>
      <c r="K218" s="60">
        <v>9476000</v>
      </c>
      <c r="M218" s="34"/>
      <c r="N218" s="34"/>
      <c r="O218" s="34"/>
      <c r="P218" s="1"/>
    </row>
    <row r="219" spans="1:16" ht="33.75" x14ac:dyDescent="0.2">
      <c r="A219" s="52" t="s">
        <v>145</v>
      </c>
      <c r="B219" s="58" t="s">
        <v>118</v>
      </c>
      <c r="C219" s="113" t="s">
        <v>202</v>
      </c>
      <c r="D219" s="113"/>
      <c r="E219" s="113" t="s">
        <v>260</v>
      </c>
      <c r="F219" s="113"/>
      <c r="G219" s="59" t="s">
        <v>147</v>
      </c>
      <c r="H219" s="55">
        <v>3590</v>
      </c>
      <c r="I219" s="39">
        <v>9476000</v>
      </c>
      <c r="J219" s="56">
        <v>9476000</v>
      </c>
      <c r="K219" s="60">
        <v>9476000</v>
      </c>
      <c r="M219" s="34"/>
      <c r="N219" s="34"/>
      <c r="O219" s="34"/>
      <c r="P219" s="1"/>
    </row>
    <row r="220" spans="1:16" ht="33.75" x14ac:dyDescent="0.2">
      <c r="A220" s="52" t="s">
        <v>148</v>
      </c>
      <c r="B220" s="58" t="s">
        <v>118</v>
      </c>
      <c r="C220" s="113" t="s">
        <v>202</v>
      </c>
      <c r="D220" s="113"/>
      <c r="E220" s="113" t="s">
        <v>260</v>
      </c>
      <c r="F220" s="113"/>
      <c r="G220" s="59" t="s">
        <v>149</v>
      </c>
      <c r="H220" s="55">
        <v>3590</v>
      </c>
      <c r="I220" s="39">
        <v>9476000</v>
      </c>
      <c r="J220" s="56">
        <v>9476000</v>
      </c>
      <c r="K220" s="60">
        <v>9476000</v>
      </c>
      <c r="M220" s="34"/>
      <c r="N220" s="34"/>
      <c r="O220" s="34"/>
      <c r="P220" s="1"/>
    </row>
    <row r="221" spans="1:16" x14ac:dyDescent="0.2">
      <c r="A221" s="61" t="s">
        <v>122</v>
      </c>
      <c r="B221" s="62" t="s">
        <v>118</v>
      </c>
      <c r="C221" s="114" t="s">
        <v>202</v>
      </c>
      <c r="D221" s="114"/>
      <c r="E221" s="114" t="s">
        <v>260</v>
      </c>
      <c r="F221" s="114"/>
      <c r="G221" s="63" t="s">
        <v>150</v>
      </c>
      <c r="H221" s="64">
        <v>3590</v>
      </c>
      <c r="I221" s="41">
        <v>9476000</v>
      </c>
      <c r="J221" s="66">
        <v>9476000</v>
      </c>
      <c r="K221" s="67">
        <v>9476000</v>
      </c>
      <c r="M221" s="34"/>
      <c r="N221" s="34"/>
      <c r="O221" s="34"/>
      <c r="P221" s="1"/>
    </row>
    <row r="222" spans="1:16" ht="33.75" x14ac:dyDescent="0.2">
      <c r="A222" s="52" t="s">
        <v>117</v>
      </c>
      <c r="B222" s="58" t="s">
        <v>118</v>
      </c>
      <c r="C222" s="113" t="s">
        <v>202</v>
      </c>
      <c r="D222" s="113"/>
      <c r="E222" s="113" t="s">
        <v>260</v>
      </c>
      <c r="F222" s="113"/>
      <c r="G222" s="59" t="s">
        <v>119</v>
      </c>
      <c r="H222" s="55">
        <v>9472410</v>
      </c>
      <c r="I222" s="39">
        <v>0</v>
      </c>
      <c r="J222" s="68">
        <v>0</v>
      </c>
      <c r="K222" s="69">
        <v>0</v>
      </c>
      <c r="M222" s="34"/>
      <c r="N222" s="34"/>
      <c r="O222" s="34"/>
      <c r="P222" s="1"/>
    </row>
    <row r="223" spans="1:16" x14ac:dyDescent="0.2">
      <c r="A223" s="52" t="s">
        <v>120</v>
      </c>
      <c r="B223" s="58" t="s">
        <v>118</v>
      </c>
      <c r="C223" s="113" t="s">
        <v>202</v>
      </c>
      <c r="D223" s="113"/>
      <c r="E223" s="113" t="s">
        <v>260</v>
      </c>
      <c r="F223" s="113"/>
      <c r="G223" s="59" t="s">
        <v>121</v>
      </c>
      <c r="H223" s="55">
        <v>578250</v>
      </c>
      <c r="I223" s="39">
        <v>0</v>
      </c>
      <c r="J223" s="56">
        <v>0</v>
      </c>
      <c r="K223" s="60">
        <v>0</v>
      </c>
      <c r="M223" s="34"/>
      <c r="N223" s="34"/>
      <c r="O223" s="34"/>
      <c r="P223" s="1"/>
    </row>
    <row r="224" spans="1:16" x14ac:dyDescent="0.2">
      <c r="A224" s="61" t="s">
        <v>122</v>
      </c>
      <c r="B224" s="62" t="s">
        <v>118</v>
      </c>
      <c r="C224" s="114" t="s">
        <v>202</v>
      </c>
      <c r="D224" s="114"/>
      <c r="E224" s="114" t="s">
        <v>260</v>
      </c>
      <c r="F224" s="114"/>
      <c r="G224" s="63" t="s">
        <v>128</v>
      </c>
      <c r="H224" s="64">
        <v>578250</v>
      </c>
      <c r="I224" s="41">
        <v>0</v>
      </c>
      <c r="J224" s="56">
        <v>0</v>
      </c>
      <c r="K224" s="60">
        <v>0</v>
      </c>
      <c r="M224" s="34"/>
      <c r="N224" s="34"/>
      <c r="O224" s="34"/>
      <c r="P224" s="1"/>
    </row>
    <row r="225" spans="1:16" x14ac:dyDescent="0.2">
      <c r="A225" s="52" t="s">
        <v>124</v>
      </c>
      <c r="B225" s="58" t="s">
        <v>118</v>
      </c>
      <c r="C225" s="113" t="s">
        <v>202</v>
      </c>
      <c r="D225" s="113"/>
      <c r="E225" s="113" t="s">
        <v>260</v>
      </c>
      <c r="F225" s="113"/>
      <c r="G225" s="59" t="s">
        <v>125</v>
      </c>
      <c r="H225" s="55">
        <v>8894160</v>
      </c>
      <c r="I225" s="39">
        <v>0</v>
      </c>
      <c r="J225" s="56">
        <v>0</v>
      </c>
      <c r="K225" s="60">
        <v>0</v>
      </c>
      <c r="M225" s="34"/>
      <c r="N225" s="34"/>
      <c r="O225" s="34"/>
      <c r="P225" s="1"/>
    </row>
    <row r="226" spans="1:16" x14ac:dyDescent="0.2">
      <c r="A226" s="61" t="s">
        <v>122</v>
      </c>
      <c r="B226" s="62" t="s">
        <v>118</v>
      </c>
      <c r="C226" s="114" t="s">
        <v>202</v>
      </c>
      <c r="D226" s="114"/>
      <c r="E226" s="114" t="s">
        <v>260</v>
      </c>
      <c r="F226" s="114"/>
      <c r="G226" s="63" t="s">
        <v>129</v>
      </c>
      <c r="H226" s="64">
        <v>8894160</v>
      </c>
      <c r="I226" s="41">
        <v>0</v>
      </c>
      <c r="J226" s="66">
        <v>0</v>
      </c>
      <c r="K226" s="67">
        <v>0</v>
      </c>
      <c r="M226" s="34"/>
      <c r="N226" s="34"/>
      <c r="O226" s="34"/>
      <c r="P226" s="1"/>
    </row>
    <row r="227" spans="1:16" s="35" customFormat="1" x14ac:dyDescent="0.2">
      <c r="A227" s="115" t="s">
        <v>203</v>
      </c>
      <c r="B227" s="116"/>
      <c r="C227" s="116"/>
      <c r="D227" s="116"/>
      <c r="E227" s="116"/>
      <c r="F227" s="116"/>
      <c r="G227" s="116"/>
      <c r="H227" s="49">
        <v>37598200</v>
      </c>
      <c r="I227" s="77">
        <f t="shared" ref="I227:I232" si="2">I228</f>
        <v>37836999.999784581</v>
      </c>
      <c r="J227" s="77">
        <f t="shared" ref="J227:K232" si="3">J228</f>
        <v>37836999.999784581</v>
      </c>
      <c r="K227" s="77">
        <f t="shared" si="3"/>
        <v>37836999.999784581</v>
      </c>
      <c r="M227" s="36"/>
      <c r="N227" s="36"/>
      <c r="O227" s="36"/>
      <c r="P227" s="37"/>
    </row>
    <row r="228" spans="1:16" x14ac:dyDescent="0.2">
      <c r="A228" s="115" t="s">
        <v>204</v>
      </c>
      <c r="B228" s="116"/>
      <c r="C228" s="116"/>
      <c r="D228" s="116"/>
      <c r="E228" s="116"/>
      <c r="F228" s="116"/>
      <c r="G228" s="116"/>
      <c r="H228" s="49">
        <v>37598200</v>
      </c>
      <c r="I228" s="50">
        <f t="shared" si="2"/>
        <v>37836999.999784581</v>
      </c>
      <c r="J228" s="50">
        <f t="shared" si="3"/>
        <v>37836999.999784581</v>
      </c>
      <c r="K228" s="50">
        <f t="shared" si="3"/>
        <v>37836999.999784581</v>
      </c>
      <c r="M228" s="33"/>
      <c r="N228" s="33"/>
      <c r="O228" s="33"/>
      <c r="P228" s="1"/>
    </row>
    <row r="229" spans="1:16" x14ac:dyDescent="0.2">
      <c r="A229" s="115" t="s">
        <v>205</v>
      </c>
      <c r="B229" s="116"/>
      <c r="C229" s="116"/>
      <c r="D229" s="116"/>
      <c r="E229" s="116"/>
      <c r="F229" s="116"/>
      <c r="G229" s="116"/>
      <c r="H229" s="49">
        <v>37598200</v>
      </c>
      <c r="I229" s="50">
        <f t="shared" si="2"/>
        <v>37836999.999784581</v>
      </c>
      <c r="J229" s="50">
        <f t="shared" si="3"/>
        <v>37836999.999784581</v>
      </c>
      <c r="K229" s="50">
        <f t="shared" si="3"/>
        <v>37836999.999784581</v>
      </c>
      <c r="M229" s="33"/>
      <c r="N229" s="33"/>
      <c r="O229" s="33"/>
      <c r="P229" s="1"/>
    </row>
    <row r="230" spans="1:16" ht="45" x14ac:dyDescent="0.2">
      <c r="A230" s="52" t="s">
        <v>206</v>
      </c>
      <c r="B230" s="53"/>
      <c r="C230" s="117"/>
      <c r="D230" s="117"/>
      <c r="E230" s="113" t="s">
        <v>261</v>
      </c>
      <c r="F230" s="113"/>
      <c r="G230" s="54"/>
      <c r="H230" s="55">
        <v>37598200</v>
      </c>
      <c r="I230" s="39">
        <f t="shared" si="2"/>
        <v>37836999.999784581</v>
      </c>
      <c r="J230" s="39">
        <f t="shared" si="3"/>
        <v>37836999.999784581</v>
      </c>
      <c r="K230" s="39">
        <f t="shared" si="3"/>
        <v>37836999.999784581</v>
      </c>
      <c r="M230" s="34"/>
      <c r="N230" s="34"/>
      <c r="O230" s="34"/>
      <c r="P230" s="1"/>
    </row>
    <row r="231" spans="1:16" ht="33.75" x14ac:dyDescent="0.2">
      <c r="A231" s="52" t="s">
        <v>117</v>
      </c>
      <c r="B231" s="58" t="s">
        <v>118</v>
      </c>
      <c r="C231" s="113" t="s">
        <v>48</v>
      </c>
      <c r="D231" s="113"/>
      <c r="E231" s="113" t="s">
        <v>261</v>
      </c>
      <c r="F231" s="113"/>
      <c r="G231" s="59" t="s">
        <v>119</v>
      </c>
      <c r="H231" s="55">
        <v>37598200</v>
      </c>
      <c r="I231" s="39">
        <f t="shared" si="2"/>
        <v>37836999.999784581</v>
      </c>
      <c r="J231" s="39">
        <f t="shared" si="3"/>
        <v>37836999.999784581</v>
      </c>
      <c r="K231" s="39">
        <f t="shared" si="3"/>
        <v>37836999.999784581</v>
      </c>
      <c r="M231" s="34"/>
      <c r="N231" s="34"/>
      <c r="O231" s="34"/>
      <c r="P231" s="1"/>
    </row>
    <row r="232" spans="1:16" x14ac:dyDescent="0.2">
      <c r="A232" s="52" t="s">
        <v>120</v>
      </c>
      <c r="B232" s="58" t="s">
        <v>118</v>
      </c>
      <c r="C232" s="113" t="s">
        <v>48</v>
      </c>
      <c r="D232" s="113"/>
      <c r="E232" s="113" t="s">
        <v>261</v>
      </c>
      <c r="F232" s="113"/>
      <c r="G232" s="59" t="s">
        <v>121</v>
      </c>
      <c r="H232" s="55">
        <v>37598200</v>
      </c>
      <c r="I232" s="39">
        <f t="shared" si="2"/>
        <v>37836999.999784581</v>
      </c>
      <c r="J232" s="39">
        <f t="shared" si="3"/>
        <v>37836999.999784581</v>
      </c>
      <c r="K232" s="39">
        <f t="shared" si="3"/>
        <v>37836999.999784581</v>
      </c>
      <c r="M232" s="34"/>
      <c r="N232" s="34"/>
      <c r="O232" s="34"/>
      <c r="P232" s="1"/>
    </row>
    <row r="233" spans="1:16" x14ac:dyDescent="0.2">
      <c r="A233" s="61" t="s">
        <v>122</v>
      </c>
      <c r="B233" s="62" t="s">
        <v>118</v>
      </c>
      <c r="C233" s="114" t="s">
        <v>48</v>
      </c>
      <c r="D233" s="114"/>
      <c r="E233" s="114" t="s">
        <v>261</v>
      </c>
      <c r="F233" s="114"/>
      <c r="G233" s="63" t="s">
        <v>123</v>
      </c>
      <c r="H233" s="64">
        <v>29647755</v>
      </c>
      <c r="I233" s="41">
        <f>'[1]Объём допы'!$Z$6</f>
        <v>37836999.999784581</v>
      </c>
      <c r="J233" s="41">
        <f>'[1]Объём допы'!$Z$6</f>
        <v>37836999.999784581</v>
      </c>
      <c r="K233" s="41">
        <f>'[1]Объём допы'!$Z$6</f>
        <v>37836999.999784581</v>
      </c>
      <c r="M233" s="34"/>
      <c r="N233" s="34"/>
      <c r="O233" s="34"/>
      <c r="P233" s="1"/>
    </row>
    <row r="234" spans="1:16" x14ac:dyDescent="0.2">
      <c r="A234" s="61" t="s">
        <v>122</v>
      </c>
      <c r="B234" s="62" t="s">
        <v>118</v>
      </c>
      <c r="C234" s="114" t="s">
        <v>48</v>
      </c>
      <c r="D234" s="114"/>
      <c r="E234" s="114" t="s">
        <v>261</v>
      </c>
      <c r="F234" s="114"/>
      <c r="G234" s="63" t="s">
        <v>128</v>
      </c>
      <c r="H234" s="64">
        <v>7950445</v>
      </c>
      <c r="I234" s="41">
        <v>0</v>
      </c>
      <c r="J234" s="41">
        <v>1</v>
      </c>
      <c r="K234" s="41">
        <v>2</v>
      </c>
      <c r="M234" s="34"/>
      <c r="N234" s="34"/>
      <c r="O234" s="34"/>
      <c r="P234" s="1"/>
    </row>
    <row r="235" spans="1:16" s="35" customFormat="1" x14ac:dyDescent="0.2">
      <c r="A235" s="115" t="s">
        <v>207</v>
      </c>
      <c r="B235" s="116"/>
      <c r="C235" s="116"/>
      <c r="D235" s="116"/>
      <c r="E235" s="116"/>
      <c r="F235" s="116"/>
      <c r="G235" s="116"/>
      <c r="H235" s="49">
        <v>150000</v>
      </c>
      <c r="I235" s="77">
        <v>150000</v>
      </c>
      <c r="J235" s="70">
        <v>150000</v>
      </c>
      <c r="K235" s="71">
        <v>150000</v>
      </c>
      <c r="M235" s="36"/>
      <c r="N235" s="36"/>
      <c r="O235" s="36"/>
      <c r="P235" s="37"/>
    </row>
    <row r="236" spans="1:16" x14ac:dyDescent="0.2">
      <c r="A236" s="115" t="s">
        <v>208</v>
      </c>
      <c r="B236" s="116"/>
      <c r="C236" s="116"/>
      <c r="D236" s="116"/>
      <c r="E236" s="116"/>
      <c r="F236" s="116"/>
      <c r="G236" s="116"/>
      <c r="H236" s="49">
        <v>150000</v>
      </c>
      <c r="I236" s="50">
        <v>150000</v>
      </c>
      <c r="J236" s="72">
        <v>150000</v>
      </c>
      <c r="K236" s="73">
        <v>150000</v>
      </c>
      <c r="M236" s="33"/>
      <c r="N236" s="33"/>
      <c r="O236" s="33"/>
      <c r="P236" s="1"/>
    </row>
    <row r="237" spans="1:16" x14ac:dyDescent="0.2">
      <c r="A237" s="115" t="s">
        <v>209</v>
      </c>
      <c r="B237" s="116"/>
      <c r="C237" s="116"/>
      <c r="D237" s="116"/>
      <c r="E237" s="116"/>
      <c r="F237" s="116"/>
      <c r="G237" s="116"/>
      <c r="H237" s="49">
        <v>150000</v>
      </c>
      <c r="I237" s="50">
        <v>150000</v>
      </c>
      <c r="J237" s="72">
        <v>150000</v>
      </c>
      <c r="K237" s="73">
        <v>150000</v>
      </c>
      <c r="M237" s="33"/>
      <c r="N237" s="33"/>
      <c r="O237" s="33"/>
      <c r="P237" s="1"/>
    </row>
    <row r="238" spans="1:16" ht="90" x14ac:dyDescent="0.2">
      <c r="A238" s="52" t="s">
        <v>210</v>
      </c>
      <c r="B238" s="53"/>
      <c r="C238" s="117"/>
      <c r="D238" s="117"/>
      <c r="E238" s="113" t="s">
        <v>262</v>
      </c>
      <c r="F238" s="113"/>
      <c r="G238" s="54"/>
      <c r="H238" s="55">
        <v>150000</v>
      </c>
      <c r="I238" s="39">
        <v>150000</v>
      </c>
      <c r="J238" s="56">
        <v>150000</v>
      </c>
      <c r="K238" s="60">
        <v>150000</v>
      </c>
      <c r="M238" s="34"/>
      <c r="N238" s="34"/>
      <c r="O238" s="34"/>
      <c r="P238" s="1"/>
    </row>
    <row r="239" spans="1:16" ht="33.75" x14ac:dyDescent="0.2">
      <c r="A239" s="52" t="s">
        <v>145</v>
      </c>
      <c r="B239" s="58" t="s">
        <v>118</v>
      </c>
      <c r="C239" s="113" t="s">
        <v>211</v>
      </c>
      <c r="D239" s="113"/>
      <c r="E239" s="113" t="s">
        <v>262</v>
      </c>
      <c r="F239" s="113"/>
      <c r="G239" s="59" t="s">
        <v>147</v>
      </c>
      <c r="H239" s="55">
        <v>150000</v>
      </c>
      <c r="I239" s="39">
        <v>150000</v>
      </c>
      <c r="J239" s="56">
        <v>150000</v>
      </c>
      <c r="K239" s="60">
        <v>150000</v>
      </c>
      <c r="M239" s="34"/>
      <c r="N239" s="34"/>
      <c r="O239" s="34"/>
      <c r="P239" s="1"/>
    </row>
    <row r="240" spans="1:16" ht="33.75" x14ac:dyDescent="0.2">
      <c r="A240" s="52" t="s">
        <v>148</v>
      </c>
      <c r="B240" s="58" t="s">
        <v>118</v>
      </c>
      <c r="C240" s="113" t="s">
        <v>211</v>
      </c>
      <c r="D240" s="113"/>
      <c r="E240" s="113" t="s">
        <v>262</v>
      </c>
      <c r="F240" s="113"/>
      <c r="G240" s="59" t="s">
        <v>149</v>
      </c>
      <c r="H240" s="55">
        <v>150000</v>
      </c>
      <c r="I240" s="39">
        <v>150000</v>
      </c>
      <c r="J240" s="56">
        <v>150000</v>
      </c>
      <c r="K240" s="60">
        <v>150000</v>
      </c>
      <c r="M240" s="34"/>
      <c r="N240" s="34"/>
      <c r="O240" s="34"/>
      <c r="P240" s="1"/>
    </row>
    <row r="241" spans="1:16" x14ac:dyDescent="0.2">
      <c r="A241" s="61" t="s">
        <v>122</v>
      </c>
      <c r="B241" s="62" t="s">
        <v>118</v>
      </c>
      <c r="C241" s="114" t="s">
        <v>211</v>
      </c>
      <c r="D241" s="114"/>
      <c r="E241" s="114" t="s">
        <v>262</v>
      </c>
      <c r="F241" s="114"/>
      <c r="G241" s="63" t="s">
        <v>150</v>
      </c>
      <c r="H241" s="64">
        <v>150000</v>
      </c>
      <c r="I241" s="41">
        <v>150000</v>
      </c>
      <c r="J241" s="66">
        <v>150000</v>
      </c>
      <c r="K241" s="67">
        <v>150000</v>
      </c>
      <c r="M241" s="34"/>
      <c r="N241" s="34"/>
      <c r="O241" s="34"/>
      <c r="P241" s="1"/>
    </row>
    <row r="242" spans="1:16" s="35" customFormat="1" x14ac:dyDescent="0.2">
      <c r="A242" s="115" t="s">
        <v>212</v>
      </c>
      <c r="B242" s="116"/>
      <c r="C242" s="116"/>
      <c r="D242" s="116"/>
      <c r="E242" s="116"/>
      <c r="F242" s="116"/>
      <c r="G242" s="116"/>
      <c r="H242" s="49">
        <v>48375600</v>
      </c>
      <c r="I242" s="77">
        <f>I243</f>
        <v>48375030</v>
      </c>
      <c r="J242" s="77">
        <f t="shared" ref="J242:K244" si="4">J243</f>
        <v>48375030</v>
      </c>
      <c r="K242" s="51">
        <f t="shared" si="4"/>
        <v>48375030</v>
      </c>
      <c r="M242" s="36"/>
      <c r="N242" s="36"/>
      <c r="O242" s="36"/>
      <c r="P242" s="37"/>
    </row>
    <row r="243" spans="1:16" x14ac:dyDescent="0.2">
      <c r="A243" s="115" t="s">
        <v>213</v>
      </c>
      <c r="B243" s="116"/>
      <c r="C243" s="116"/>
      <c r="D243" s="116"/>
      <c r="E243" s="116"/>
      <c r="F243" s="116"/>
      <c r="G243" s="116"/>
      <c r="H243" s="49">
        <v>48375600</v>
      </c>
      <c r="I243" s="50">
        <f>I244+I257</f>
        <v>48375030</v>
      </c>
      <c r="J243" s="50">
        <f>J244+J257</f>
        <v>48375030</v>
      </c>
      <c r="K243" s="51">
        <f>K244+K257</f>
        <v>48375030</v>
      </c>
      <c r="M243" s="33"/>
      <c r="N243" s="33"/>
      <c r="O243" s="33"/>
      <c r="P243" s="1"/>
    </row>
    <row r="244" spans="1:16" x14ac:dyDescent="0.2">
      <c r="A244" s="115" t="s">
        <v>186</v>
      </c>
      <c r="B244" s="116"/>
      <c r="C244" s="116"/>
      <c r="D244" s="116"/>
      <c r="E244" s="116"/>
      <c r="F244" s="116"/>
      <c r="G244" s="116"/>
      <c r="H244" s="49">
        <v>48335600</v>
      </c>
      <c r="I244" s="50">
        <f>I245</f>
        <v>48335030</v>
      </c>
      <c r="J244" s="50">
        <f t="shared" si="4"/>
        <v>48335030</v>
      </c>
      <c r="K244" s="51">
        <f t="shared" si="4"/>
        <v>48335030</v>
      </c>
      <c r="M244" s="33"/>
      <c r="N244" s="33"/>
      <c r="O244" s="33"/>
      <c r="P244" s="1"/>
    </row>
    <row r="245" spans="1:16" ht="45" x14ac:dyDescent="0.2">
      <c r="A245" s="52" t="s">
        <v>214</v>
      </c>
      <c r="B245" s="53"/>
      <c r="C245" s="117"/>
      <c r="D245" s="117"/>
      <c r="E245" s="113" t="s">
        <v>263</v>
      </c>
      <c r="F245" s="113"/>
      <c r="G245" s="54"/>
      <c r="H245" s="55">
        <v>48335600</v>
      </c>
      <c r="I245" s="97">
        <f>I246+I250+I254</f>
        <v>48335030</v>
      </c>
      <c r="J245" s="97">
        <f>J246+J250+J254</f>
        <v>48335030</v>
      </c>
      <c r="K245" s="97">
        <f>K246+K250+K254</f>
        <v>48335030</v>
      </c>
      <c r="L245" s="28"/>
      <c r="M245" s="34"/>
      <c r="N245" s="34"/>
      <c r="O245" s="34"/>
      <c r="P245" s="1"/>
    </row>
    <row r="246" spans="1:16" ht="67.5" x14ac:dyDescent="0.2">
      <c r="A246" s="52" t="s">
        <v>138</v>
      </c>
      <c r="B246" s="58" t="s">
        <v>118</v>
      </c>
      <c r="C246" s="113" t="s">
        <v>215</v>
      </c>
      <c r="D246" s="113"/>
      <c r="E246" s="113" t="s">
        <v>263</v>
      </c>
      <c r="F246" s="113"/>
      <c r="G246" s="59" t="s">
        <v>140</v>
      </c>
      <c r="H246" s="55">
        <v>43848200</v>
      </c>
      <c r="I246" s="39">
        <f>I247</f>
        <v>43848200</v>
      </c>
      <c r="J246" s="39">
        <f>J247</f>
        <v>43848200</v>
      </c>
      <c r="K246" s="39">
        <f>K247</f>
        <v>43848200</v>
      </c>
      <c r="M246" s="34"/>
      <c r="N246" s="34"/>
      <c r="O246" s="34"/>
      <c r="P246" s="1"/>
    </row>
    <row r="247" spans="1:16" ht="22.5" x14ac:dyDescent="0.2">
      <c r="A247" s="52" t="s">
        <v>141</v>
      </c>
      <c r="B247" s="58" t="s">
        <v>118</v>
      </c>
      <c r="C247" s="113" t="s">
        <v>215</v>
      </c>
      <c r="D247" s="113"/>
      <c r="E247" s="113" t="s">
        <v>263</v>
      </c>
      <c r="F247" s="113"/>
      <c r="G247" s="59" t="s">
        <v>142</v>
      </c>
      <c r="H247" s="55">
        <v>43848200</v>
      </c>
      <c r="I247" s="39">
        <f>I248+I249</f>
        <v>43848200</v>
      </c>
      <c r="J247" s="39">
        <f>J248+J249</f>
        <v>43848200</v>
      </c>
      <c r="K247" s="39">
        <f>K248+K249</f>
        <v>43848200</v>
      </c>
      <c r="M247" s="34"/>
      <c r="N247" s="34"/>
      <c r="O247" s="34"/>
      <c r="P247" s="1"/>
    </row>
    <row r="248" spans="1:16" x14ac:dyDescent="0.2">
      <c r="A248" s="61" t="s">
        <v>122</v>
      </c>
      <c r="B248" s="62" t="s">
        <v>118</v>
      </c>
      <c r="C248" s="114" t="s">
        <v>215</v>
      </c>
      <c r="D248" s="114"/>
      <c r="E248" s="114" t="s">
        <v>263</v>
      </c>
      <c r="F248" s="114"/>
      <c r="G248" s="63" t="s">
        <v>143</v>
      </c>
      <c r="H248" s="64">
        <v>33677547</v>
      </c>
      <c r="I248" s="41">
        <v>33677570</v>
      </c>
      <c r="J248" s="41">
        <v>33677570</v>
      </c>
      <c r="K248" s="41">
        <v>33677570</v>
      </c>
      <c r="M248" s="34"/>
      <c r="N248" s="34"/>
      <c r="O248" s="34"/>
      <c r="P248" s="1"/>
    </row>
    <row r="249" spans="1:16" x14ac:dyDescent="0.2">
      <c r="A249" s="61" t="s">
        <v>122</v>
      </c>
      <c r="B249" s="62" t="s">
        <v>118</v>
      </c>
      <c r="C249" s="114" t="s">
        <v>215</v>
      </c>
      <c r="D249" s="114"/>
      <c r="E249" s="114" t="s">
        <v>263</v>
      </c>
      <c r="F249" s="114"/>
      <c r="G249" s="63" t="s">
        <v>144</v>
      </c>
      <c r="H249" s="64">
        <v>10170653</v>
      </c>
      <c r="I249" s="41">
        <v>10170630</v>
      </c>
      <c r="J249" s="41">
        <v>10170630</v>
      </c>
      <c r="K249" s="41">
        <v>10170630</v>
      </c>
      <c r="M249" s="34"/>
      <c r="N249" s="34"/>
      <c r="O249" s="34"/>
      <c r="P249" s="1"/>
    </row>
    <row r="250" spans="1:16" ht="33.75" x14ac:dyDescent="0.2">
      <c r="A250" s="52" t="s">
        <v>145</v>
      </c>
      <c r="B250" s="58" t="s">
        <v>118</v>
      </c>
      <c r="C250" s="113" t="s">
        <v>215</v>
      </c>
      <c r="D250" s="113"/>
      <c r="E250" s="113" t="s">
        <v>263</v>
      </c>
      <c r="F250" s="113"/>
      <c r="G250" s="59" t="s">
        <v>147</v>
      </c>
      <c r="H250" s="55">
        <v>4281600</v>
      </c>
      <c r="I250" s="39">
        <f>I251</f>
        <v>4281030</v>
      </c>
      <c r="J250" s="39">
        <f>J251</f>
        <v>4281030</v>
      </c>
      <c r="K250" s="39">
        <f>K251</f>
        <v>4281030</v>
      </c>
      <c r="M250" s="34"/>
      <c r="N250" s="34"/>
      <c r="O250" s="34"/>
      <c r="P250" s="1"/>
    </row>
    <row r="251" spans="1:16" ht="33.75" x14ac:dyDescent="0.2">
      <c r="A251" s="52" t="s">
        <v>148</v>
      </c>
      <c r="B251" s="58" t="s">
        <v>118</v>
      </c>
      <c r="C251" s="113" t="s">
        <v>215</v>
      </c>
      <c r="D251" s="113"/>
      <c r="E251" s="113" t="s">
        <v>263</v>
      </c>
      <c r="F251" s="113"/>
      <c r="G251" s="59" t="s">
        <v>149</v>
      </c>
      <c r="H251" s="55">
        <v>4281600</v>
      </c>
      <c r="I251" s="39">
        <f>I252+I253</f>
        <v>4281030</v>
      </c>
      <c r="J251" s="39">
        <f>J252+J253</f>
        <v>4281030</v>
      </c>
      <c r="K251" s="39">
        <f>K252+K253</f>
        <v>4281030</v>
      </c>
      <c r="M251" s="34"/>
      <c r="N251" s="34"/>
      <c r="O251" s="34"/>
      <c r="P251" s="1"/>
    </row>
    <row r="252" spans="1:16" x14ac:dyDescent="0.2">
      <c r="A252" s="61" t="s">
        <v>122</v>
      </c>
      <c r="B252" s="62" t="s">
        <v>118</v>
      </c>
      <c r="C252" s="114" t="s">
        <v>215</v>
      </c>
      <c r="D252" s="114"/>
      <c r="E252" s="114" t="s">
        <v>263</v>
      </c>
      <c r="F252" s="114"/>
      <c r="G252" s="63" t="s">
        <v>150</v>
      </c>
      <c r="H252" s="64">
        <v>3781600</v>
      </c>
      <c r="I252" s="41">
        <f>3781600-570</f>
        <v>3781030</v>
      </c>
      <c r="J252" s="41">
        <f>3781600-570</f>
        <v>3781030</v>
      </c>
      <c r="K252" s="41">
        <f>3781600-570</f>
        <v>3781030</v>
      </c>
      <c r="M252" s="34"/>
      <c r="N252" s="34"/>
      <c r="O252" s="34"/>
      <c r="P252" s="1"/>
    </row>
    <row r="253" spans="1:16" x14ac:dyDescent="0.2">
      <c r="A253" s="61" t="s">
        <v>122</v>
      </c>
      <c r="B253" s="62" t="s">
        <v>118</v>
      </c>
      <c r="C253" s="114" t="s">
        <v>215</v>
      </c>
      <c r="D253" s="114"/>
      <c r="E253" s="114" t="s">
        <v>263</v>
      </c>
      <c r="F253" s="114"/>
      <c r="G253" s="63" t="s">
        <v>216</v>
      </c>
      <c r="H253" s="64">
        <v>500000</v>
      </c>
      <c r="I253" s="41">
        <v>500000</v>
      </c>
      <c r="J253" s="41">
        <v>500000</v>
      </c>
      <c r="K253" s="41">
        <v>500000</v>
      </c>
      <c r="M253" s="34"/>
      <c r="N253" s="34"/>
      <c r="O253" s="34"/>
      <c r="P253" s="1"/>
    </row>
    <row r="254" spans="1:16" x14ac:dyDescent="0.2">
      <c r="A254" s="52" t="s">
        <v>180</v>
      </c>
      <c r="B254" s="58" t="s">
        <v>118</v>
      </c>
      <c r="C254" s="113" t="s">
        <v>215</v>
      </c>
      <c r="D254" s="113"/>
      <c r="E254" s="113" t="s">
        <v>263</v>
      </c>
      <c r="F254" s="113"/>
      <c r="G254" s="59" t="s">
        <v>181</v>
      </c>
      <c r="H254" s="55">
        <v>205800</v>
      </c>
      <c r="I254" s="39">
        <v>205800</v>
      </c>
      <c r="J254" s="39">
        <v>205800</v>
      </c>
      <c r="K254" s="39">
        <v>205800</v>
      </c>
      <c r="M254" s="34"/>
      <c r="N254" s="34"/>
      <c r="O254" s="34"/>
      <c r="P254" s="1"/>
    </row>
    <row r="255" spans="1:16" x14ac:dyDescent="0.2">
      <c r="A255" s="52" t="s">
        <v>217</v>
      </c>
      <c r="B255" s="58" t="s">
        <v>118</v>
      </c>
      <c r="C255" s="113" t="s">
        <v>215</v>
      </c>
      <c r="D255" s="113"/>
      <c r="E255" s="113" t="s">
        <v>263</v>
      </c>
      <c r="F255" s="113"/>
      <c r="G255" s="59" t="s">
        <v>218</v>
      </c>
      <c r="H255" s="55">
        <v>205800</v>
      </c>
      <c r="I255" s="39">
        <v>205800</v>
      </c>
      <c r="J255" s="39">
        <v>205800</v>
      </c>
      <c r="K255" s="39">
        <v>205800</v>
      </c>
      <c r="M255" s="34"/>
      <c r="N255" s="34"/>
      <c r="O255" s="34"/>
      <c r="P255" s="1"/>
    </row>
    <row r="256" spans="1:16" x14ac:dyDescent="0.2">
      <c r="A256" s="61" t="s">
        <v>122</v>
      </c>
      <c r="B256" s="62" t="s">
        <v>118</v>
      </c>
      <c r="C256" s="114" t="s">
        <v>215</v>
      </c>
      <c r="D256" s="114"/>
      <c r="E256" s="114" t="s">
        <v>263</v>
      </c>
      <c r="F256" s="114"/>
      <c r="G256" s="63" t="s">
        <v>219</v>
      </c>
      <c r="H256" s="64">
        <v>205800</v>
      </c>
      <c r="I256" s="41">
        <v>205800</v>
      </c>
      <c r="J256" s="41">
        <v>205800</v>
      </c>
      <c r="K256" s="41">
        <v>205800</v>
      </c>
      <c r="M256" s="34"/>
      <c r="N256" s="34"/>
      <c r="O256" s="34"/>
      <c r="P256" s="1"/>
    </row>
    <row r="257" spans="1:16" x14ac:dyDescent="0.2">
      <c r="A257" s="115" t="s">
        <v>220</v>
      </c>
      <c r="B257" s="116"/>
      <c r="C257" s="116"/>
      <c r="D257" s="116"/>
      <c r="E257" s="116"/>
      <c r="F257" s="116"/>
      <c r="G257" s="116"/>
      <c r="H257" s="49">
        <v>40000</v>
      </c>
      <c r="I257" s="50">
        <v>40000</v>
      </c>
      <c r="J257" s="70">
        <v>40000</v>
      </c>
      <c r="K257" s="71">
        <v>40000</v>
      </c>
      <c r="M257" s="33"/>
      <c r="N257" s="33"/>
      <c r="O257" s="33"/>
      <c r="P257" s="1"/>
    </row>
    <row r="258" spans="1:16" ht="135" x14ac:dyDescent="0.2">
      <c r="A258" s="52" t="s">
        <v>221</v>
      </c>
      <c r="B258" s="53"/>
      <c r="C258" s="117"/>
      <c r="D258" s="117"/>
      <c r="E258" s="113" t="s">
        <v>264</v>
      </c>
      <c r="F258" s="113"/>
      <c r="G258" s="54"/>
      <c r="H258" s="55">
        <v>40000</v>
      </c>
      <c r="I258" s="39">
        <v>40000</v>
      </c>
      <c r="J258" s="56">
        <v>40000</v>
      </c>
      <c r="K258" s="60">
        <v>40000</v>
      </c>
      <c r="M258" s="34"/>
      <c r="N258" s="34"/>
      <c r="O258" s="34"/>
      <c r="P258" s="1"/>
    </row>
    <row r="259" spans="1:16" ht="33.75" x14ac:dyDescent="0.2">
      <c r="A259" s="52" t="s">
        <v>145</v>
      </c>
      <c r="B259" s="58" t="s">
        <v>118</v>
      </c>
      <c r="C259" s="113" t="s">
        <v>139</v>
      </c>
      <c r="D259" s="113"/>
      <c r="E259" s="113" t="s">
        <v>264</v>
      </c>
      <c r="F259" s="113"/>
      <c r="G259" s="59" t="s">
        <v>147</v>
      </c>
      <c r="H259" s="55">
        <v>40000</v>
      </c>
      <c r="I259" s="39">
        <v>40000</v>
      </c>
      <c r="J259" s="56">
        <v>40000</v>
      </c>
      <c r="K259" s="60">
        <v>40000</v>
      </c>
      <c r="M259" s="34"/>
      <c r="N259" s="34"/>
      <c r="O259" s="34"/>
      <c r="P259" s="1"/>
    </row>
    <row r="260" spans="1:16" ht="33.75" x14ac:dyDescent="0.2">
      <c r="A260" s="52" t="s">
        <v>148</v>
      </c>
      <c r="B260" s="58" t="s">
        <v>118</v>
      </c>
      <c r="C260" s="113" t="s">
        <v>139</v>
      </c>
      <c r="D260" s="113"/>
      <c r="E260" s="113" t="s">
        <v>264</v>
      </c>
      <c r="F260" s="113"/>
      <c r="G260" s="59" t="s">
        <v>149</v>
      </c>
      <c r="H260" s="55">
        <v>40000</v>
      </c>
      <c r="I260" s="39">
        <v>40000</v>
      </c>
      <c r="J260" s="56">
        <v>40000</v>
      </c>
      <c r="K260" s="60">
        <v>40000</v>
      </c>
      <c r="M260" s="34"/>
      <c r="N260" s="34"/>
      <c r="O260" s="34"/>
      <c r="P260" s="1"/>
    </row>
    <row r="261" spans="1:16" x14ac:dyDescent="0.2">
      <c r="A261" s="61" t="s">
        <v>122</v>
      </c>
      <c r="B261" s="62" t="s">
        <v>118</v>
      </c>
      <c r="C261" s="114" t="s">
        <v>139</v>
      </c>
      <c r="D261" s="114"/>
      <c r="E261" s="114" t="s">
        <v>264</v>
      </c>
      <c r="F261" s="114"/>
      <c r="G261" s="63" t="s">
        <v>150</v>
      </c>
      <c r="H261" s="64">
        <v>40000</v>
      </c>
      <c r="I261" s="41">
        <v>40000</v>
      </c>
      <c r="J261" s="66">
        <v>40000</v>
      </c>
      <c r="K261" s="67">
        <v>40000</v>
      </c>
      <c r="M261" s="34"/>
      <c r="N261" s="34"/>
      <c r="O261" s="34"/>
      <c r="P261" s="1"/>
    </row>
    <row r="262" spans="1:16" s="35" customFormat="1" x14ac:dyDescent="0.2">
      <c r="A262" s="115" t="s">
        <v>222</v>
      </c>
      <c r="B262" s="116"/>
      <c r="C262" s="116"/>
      <c r="D262" s="116"/>
      <c r="E262" s="116"/>
      <c r="F262" s="116"/>
      <c r="G262" s="116"/>
      <c r="H262" s="49">
        <v>1930888.95</v>
      </c>
      <c r="I262" s="77">
        <f>I263</f>
        <v>5567244</v>
      </c>
      <c r="J262" s="77">
        <f>J263</f>
        <v>1829680</v>
      </c>
      <c r="K262" s="77">
        <f>K263</f>
        <v>1829680</v>
      </c>
      <c r="M262" s="36"/>
      <c r="N262" s="36"/>
      <c r="O262" s="36"/>
      <c r="P262" s="37"/>
    </row>
    <row r="263" spans="1:16" x14ac:dyDescent="0.2">
      <c r="A263" s="115" t="s">
        <v>223</v>
      </c>
      <c r="B263" s="116"/>
      <c r="C263" s="116"/>
      <c r="D263" s="116"/>
      <c r="E263" s="116"/>
      <c r="F263" s="116"/>
      <c r="G263" s="116"/>
      <c r="H263" s="49">
        <v>1930888.95</v>
      </c>
      <c r="I263" s="50">
        <f>I264+I279</f>
        <v>5567244</v>
      </c>
      <c r="J263" s="50">
        <f>J264+J279</f>
        <v>1829680</v>
      </c>
      <c r="K263" s="50">
        <f>K264+K279</f>
        <v>1829680</v>
      </c>
      <c r="M263" s="33"/>
      <c r="N263" s="33"/>
      <c r="O263" s="33"/>
      <c r="P263" s="1"/>
    </row>
    <row r="264" spans="1:16" x14ac:dyDescent="0.2">
      <c r="A264" s="115" t="s">
        <v>224</v>
      </c>
      <c r="B264" s="116"/>
      <c r="C264" s="116"/>
      <c r="D264" s="116"/>
      <c r="E264" s="116"/>
      <c r="F264" s="116"/>
      <c r="G264" s="116"/>
      <c r="H264" s="49">
        <v>1829888.95</v>
      </c>
      <c r="I264" s="50">
        <f>I265+I269</f>
        <v>4161244</v>
      </c>
      <c r="J264" s="72">
        <v>1829680</v>
      </c>
      <c r="K264" s="73">
        <v>1829680</v>
      </c>
      <c r="M264" s="33"/>
      <c r="N264" s="33"/>
      <c r="O264" s="33"/>
      <c r="P264" s="1"/>
    </row>
    <row r="265" spans="1:16" ht="22.5" x14ac:dyDescent="0.2">
      <c r="A265" s="52" t="s">
        <v>225</v>
      </c>
      <c r="B265" s="53"/>
      <c r="C265" s="117"/>
      <c r="D265" s="117"/>
      <c r="E265" s="113" t="s">
        <v>265</v>
      </c>
      <c r="F265" s="113"/>
      <c r="G265" s="54"/>
      <c r="H265" s="55">
        <v>250208.95</v>
      </c>
      <c r="I265" s="39">
        <v>250000</v>
      </c>
      <c r="J265" s="56">
        <v>250000</v>
      </c>
      <c r="K265" s="60">
        <v>250000</v>
      </c>
      <c r="M265" s="34"/>
      <c r="N265" s="34"/>
      <c r="O265" s="34"/>
      <c r="P265" s="1"/>
    </row>
    <row r="266" spans="1:16" ht="33.75" x14ac:dyDescent="0.2">
      <c r="A266" s="52" t="s">
        <v>145</v>
      </c>
      <c r="B266" s="58" t="s">
        <v>118</v>
      </c>
      <c r="C266" s="113" t="s">
        <v>226</v>
      </c>
      <c r="D266" s="113"/>
      <c r="E266" s="113" t="s">
        <v>265</v>
      </c>
      <c r="F266" s="113"/>
      <c r="G266" s="59" t="s">
        <v>147</v>
      </c>
      <c r="H266" s="55">
        <v>250208.95</v>
      </c>
      <c r="I266" s="39">
        <v>250000</v>
      </c>
      <c r="J266" s="56">
        <v>250000</v>
      </c>
      <c r="K266" s="60">
        <v>250000</v>
      </c>
      <c r="M266" s="34"/>
      <c r="N266" s="34"/>
      <c r="O266" s="34"/>
      <c r="P266" s="1"/>
    </row>
    <row r="267" spans="1:16" ht="33.75" x14ac:dyDescent="0.2">
      <c r="A267" s="52" t="s">
        <v>148</v>
      </c>
      <c r="B267" s="58" t="s">
        <v>118</v>
      </c>
      <c r="C267" s="113" t="s">
        <v>226</v>
      </c>
      <c r="D267" s="113"/>
      <c r="E267" s="113" t="s">
        <v>265</v>
      </c>
      <c r="F267" s="113"/>
      <c r="G267" s="59" t="s">
        <v>149</v>
      </c>
      <c r="H267" s="55">
        <v>250208.95</v>
      </c>
      <c r="I267" s="39">
        <v>250000</v>
      </c>
      <c r="J267" s="56">
        <v>250000</v>
      </c>
      <c r="K267" s="60">
        <v>250000</v>
      </c>
      <c r="M267" s="34"/>
      <c r="N267" s="34"/>
      <c r="O267" s="34"/>
      <c r="P267" s="1"/>
    </row>
    <row r="268" spans="1:16" x14ac:dyDescent="0.2">
      <c r="A268" s="61" t="s">
        <v>122</v>
      </c>
      <c r="B268" s="62" t="s">
        <v>118</v>
      </c>
      <c r="C268" s="114" t="s">
        <v>226</v>
      </c>
      <c r="D268" s="114"/>
      <c r="E268" s="114" t="s">
        <v>265</v>
      </c>
      <c r="F268" s="114"/>
      <c r="G268" s="63" t="s">
        <v>150</v>
      </c>
      <c r="H268" s="64">
        <v>250208.95</v>
      </c>
      <c r="I268" s="41">
        <v>250000</v>
      </c>
      <c r="J268" s="56">
        <v>250000</v>
      </c>
      <c r="K268" s="60">
        <v>250000</v>
      </c>
      <c r="M268" s="34"/>
      <c r="N268" s="34"/>
      <c r="O268" s="34"/>
      <c r="P268" s="1"/>
    </row>
    <row r="269" spans="1:16" ht="101.25" x14ac:dyDescent="0.2">
      <c r="A269" s="52" t="s">
        <v>227</v>
      </c>
      <c r="B269" s="53"/>
      <c r="C269" s="117"/>
      <c r="D269" s="117"/>
      <c r="E269" s="113" t="s">
        <v>266</v>
      </c>
      <c r="F269" s="113"/>
      <c r="G269" s="54"/>
      <c r="H269" s="81">
        <v>1579680</v>
      </c>
      <c r="I269" s="82">
        <f>I270</f>
        <v>3911244</v>
      </c>
      <c r="J269" s="82">
        <f>J270</f>
        <v>3911246</v>
      </c>
      <c r="K269" s="83">
        <f>K270</f>
        <v>3911248</v>
      </c>
      <c r="M269" s="34"/>
      <c r="N269" s="34"/>
      <c r="O269" s="34"/>
      <c r="P269" s="1"/>
    </row>
    <row r="270" spans="1:16" ht="33.75" x14ac:dyDescent="0.2">
      <c r="A270" s="52" t="s">
        <v>117</v>
      </c>
      <c r="B270" s="58" t="s">
        <v>118</v>
      </c>
      <c r="C270" s="113" t="s">
        <v>21</v>
      </c>
      <c r="D270" s="113"/>
      <c r="E270" s="113" t="s">
        <v>266</v>
      </c>
      <c r="F270" s="113"/>
      <c r="G270" s="59" t="s">
        <v>119</v>
      </c>
      <c r="H270" s="55">
        <v>1579680</v>
      </c>
      <c r="I270" s="39">
        <f>I271+I273+I276+I278</f>
        <v>3911244</v>
      </c>
      <c r="J270" s="39">
        <f>J271+J273+J276+J278</f>
        <v>3911246</v>
      </c>
      <c r="K270" s="39">
        <f>K271+K273+K276+K278</f>
        <v>3911248</v>
      </c>
      <c r="M270" s="34"/>
      <c r="N270" s="34"/>
      <c r="O270" s="34"/>
      <c r="P270" s="1"/>
    </row>
    <row r="271" spans="1:16" x14ac:dyDescent="0.2">
      <c r="A271" s="52" t="s">
        <v>120</v>
      </c>
      <c r="B271" s="58" t="s">
        <v>118</v>
      </c>
      <c r="C271" s="113" t="s">
        <v>21</v>
      </c>
      <c r="D271" s="113"/>
      <c r="E271" s="113" t="s">
        <v>266</v>
      </c>
      <c r="F271" s="113"/>
      <c r="G271" s="59" t="s">
        <v>121</v>
      </c>
      <c r="H271" s="55">
        <v>71760</v>
      </c>
      <c r="I271" s="39">
        <v>71784</v>
      </c>
      <c r="J271" s="39">
        <v>71784</v>
      </c>
      <c r="K271" s="84">
        <v>71784</v>
      </c>
      <c r="M271" s="34"/>
      <c r="N271" s="34"/>
      <c r="O271" s="34"/>
      <c r="P271" s="1"/>
    </row>
    <row r="272" spans="1:16" x14ac:dyDescent="0.2">
      <c r="A272" s="61" t="s">
        <v>122</v>
      </c>
      <c r="B272" s="62" t="s">
        <v>118</v>
      </c>
      <c r="C272" s="114" t="s">
        <v>21</v>
      </c>
      <c r="D272" s="114"/>
      <c r="E272" s="114" t="s">
        <v>266</v>
      </c>
      <c r="F272" s="114"/>
      <c r="G272" s="63" t="s">
        <v>123</v>
      </c>
      <c r="H272" s="64">
        <v>71760</v>
      </c>
      <c r="I272" s="41">
        <v>71784</v>
      </c>
      <c r="J272" s="41">
        <v>71784</v>
      </c>
      <c r="K272" s="85">
        <v>71784</v>
      </c>
      <c r="M272" s="34"/>
      <c r="N272" s="34"/>
      <c r="O272" s="34"/>
      <c r="P272" s="1"/>
    </row>
    <row r="273" spans="1:16" x14ac:dyDescent="0.2">
      <c r="A273" s="52" t="s">
        <v>124</v>
      </c>
      <c r="B273" s="58" t="s">
        <v>118</v>
      </c>
      <c r="C273" s="113" t="s">
        <v>21</v>
      </c>
      <c r="D273" s="113"/>
      <c r="E273" s="113" t="s">
        <v>266</v>
      </c>
      <c r="F273" s="113"/>
      <c r="G273" s="59" t="s">
        <v>125</v>
      </c>
      <c r="H273" s="55">
        <v>1507920</v>
      </c>
      <c r="I273" s="39">
        <v>1538188</v>
      </c>
      <c r="J273" s="39">
        <v>1538188</v>
      </c>
      <c r="K273" s="84">
        <v>1538188</v>
      </c>
      <c r="M273" s="34"/>
      <c r="N273" s="34"/>
      <c r="O273" s="34"/>
      <c r="P273" s="1"/>
    </row>
    <row r="274" spans="1:16" x14ac:dyDescent="0.2">
      <c r="A274" s="61" t="s">
        <v>122</v>
      </c>
      <c r="B274" s="62" t="s">
        <v>118</v>
      </c>
      <c r="C274" s="114" t="s">
        <v>21</v>
      </c>
      <c r="D274" s="114"/>
      <c r="E274" s="114" t="s">
        <v>266</v>
      </c>
      <c r="F274" s="114"/>
      <c r="G274" s="63" t="s">
        <v>126</v>
      </c>
      <c r="H274" s="64">
        <v>1507920</v>
      </c>
      <c r="I274" s="41">
        <v>1538188</v>
      </c>
      <c r="J274" s="41">
        <v>1538188</v>
      </c>
      <c r="K274" s="85">
        <v>1538188</v>
      </c>
      <c r="M274" s="34"/>
      <c r="N274" s="34"/>
      <c r="O274" s="34"/>
      <c r="P274" s="1"/>
    </row>
    <row r="275" spans="1:16" x14ac:dyDescent="0.2">
      <c r="A275" s="52" t="s">
        <v>120</v>
      </c>
      <c r="B275" s="58" t="s">
        <v>118</v>
      </c>
      <c r="C275" s="113" t="s">
        <v>20</v>
      </c>
      <c r="D275" s="113"/>
      <c r="E275" s="113" t="s">
        <v>266</v>
      </c>
      <c r="F275" s="113"/>
      <c r="G275" s="59" t="s">
        <v>121</v>
      </c>
      <c r="H275" s="64">
        <v>0</v>
      </c>
      <c r="I275" s="41">
        <f>I276</f>
        <v>141600</v>
      </c>
      <c r="J275" s="41">
        <f>J276</f>
        <v>141601</v>
      </c>
      <c r="K275" s="41">
        <f>K276</f>
        <v>141602</v>
      </c>
      <c r="M275" s="34"/>
      <c r="N275" s="34"/>
      <c r="O275" s="34"/>
      <c r="P275" s="1"/>
    </row>
    <row r="276" spans="1:16" x14ac:dyDescent="0.2">
      <c r="A276" s="61" t="s">
        <v>122</v>
      </c>
      <c r="B276" s="62" t="s">
        <v>118</v>
      </c>
      <c r="C276" s="114" t="s">
        <v>20</v>
      </c>
      <c r="D276" s="114"/>
      <c r="E276" s="114" t="s">
        <v>266</v>
      </c>
      <c r="F276" s="114"/>
      <c r="G276" s="63" t="s">
        <v>123</v>
      </c>
      <c r="H276" s="64">
        <v>0</v>
      </c>
      <c r="I276" s="41">
        <v>141600</v>
      </c>
      <c r="J276" s="41">
        <v>141601</v>
      </c>
      <c r="K276" s="41">
        <v>141602</v>
      </c>
      <c r="M276" s="34"/>
      <c r="N276" s="34"/>
      <c r="O276" s="34"/>
      <c r="P276" s="1"/>
    </row>
    <row r="277" spans="1:16" x14ac:dyDescent="0.2">
      <c r="A277" s="52" t="s">
        <v>124</v>
      </c>
      <c r="B277" s="58" t="s">
        <v>118</v>
      </c>
      <c r="C277" s="113" t="s">
        <v>20</v>
      </c>
      <c r="D277" s="113"/>
      <c r="E277" s="113" t="s">
        <v>266</v>
      </c>
      <c r="F277" s="113"/>
      <c r="G277" s="59" t="s">
        <v>125</v>
      </c>
      <c r="H277" s="64">
        <v>0</v>
      </c>
      <c r="I277" s="41">
        <f>I278</f>
        <v>2159672</v>
      </c>
      <c r="J277" s="41">
        <f>J278</f>
        <v>2159673</v>
      </c>
      <c r="K277" s="41">
        <f>K278</f>
        <v>2159674</v>
      </c>
      <c r="M277" s="34"/>
      <c r="N277" s="34"/>
      <c r="O277" s="34"/>
      <c r="P277" s="1"/>
    </row>
    <row r="278" spans="1:16" x14ac:dyDescent="0.2">
      <c r="A278" s="61" t="s">
        <v>122</v>
      </c>
      <c r="B278" s="62" t="s">
        <v>118</v>
      </c>
      <c r="C278" s="114" t="s">
        <v>20</v>
      </c>
      <c r="D278" s="114"/>
      <c r="E278" s="114" t="s">
        <v>266</v>
      </c>
      <c r="F278" s="114"/>
      <c r="G278" s="63" t="s">
        <v>126</v>
      </c>
      <c r="H278" s="64">
        <v>0</v>
      </c>
      <c r="I278" s="41">
        <v>2159672</v>
      </c>
      <c r="J278" s="41">
        <v>2159673</v>
      </c>
      <c r="K278" s="41">
        <v>2159674</v>
      </c>
      <c r="M278" s="34"/>
      <c r="N278" s="34"/>
      <c r="O278" s="34"/>
      <c r="P278" s="1"/>
    </row>
    <row r="279" spans="1:16" x14ac:dyDescent="0.2">
      <c r="A279" s="115" t="s">
        <v>228</v>
      </c>
      <c r="B279" s="116"/>
      <c r="C279" s="116"/>
      <c r="D279" s="116"/>
      <c r="E279" s="116"/>
      <c r="F279" s="116"/>
      <c r="G279" s="116"/>
      <c r="H279" s="49">
        <v>101000</v>
      </c>
      <c r="I279" s="50">
        <v>1406000</v>
      </c>
      <c r="J279" s="72">
        <v>0</v>
      </c>
      <c r="K279" s="73">
        <v>0</v>
      </c>
      <c r="M279" s="33"/>
      <c r="N279" s="33"/>
      <c r="O279" s="33"/>
      <c r="P279" s="1"/>
    </row>
    <row r="280" spans="1:16" ht="78.75" x14ac:dyDescent="0.2">
      <c r="A280" s="52" t="s">
        <v>229</v>
      </c>
      <c r="B280" s="53"/>
      <c r="C280" s="117"/>
      <c r="D280" s="117"/>
      <c r="E280" s="113" t="s">
        <v>267</v>
      </c>
      <c r="F280" s="113"/>
      <c r="G280" s="54"/>
      <c r="H280" s="55">
        <v>101000</v>
      </c>
      <c r="I280" s="39">
        <v>1406000</v>
      </c>
      <c r="J280" s="56">
        <v>0</v>
      </c>
      <c r="K280" s="60">
        <v>0</v>
      </c>
      <c r="M280" s="34"/>
      <c r="N280" s="34"/>
      <c r="O280" s="34"/>
      <c r="P280" s="1"/>
    </row>
    <row r="281" spans="1:16" ht="33.75" x14ac:dyDescent="0.2">
      <c r="A281" s="52" t="s">
        <v>145</v>
      </c>
      <c r="B281" s="58" t="s">
        <v>118</v>
      </c>
      <c r="C281" s="113" t="s">
        <v>139</v>
      </c>
      <c r="D281" s="113"/>
      <c r="E281" s="113" t="s">
        <v>267</v>
      </c>
      <c r="F281" s="113"/>
      <c r="G281" s="59" t="s">
        <v>147</v>
      </c>
      <c r="H281" s="55">
        <v>101000</v>
      </c>
      <c r="I281" s="39">
        <v>1406000</v>
      </c>
      <c r="J281" s="56">
        <v>0</v>
      </c>
      <c r="K281" s="60">
        <v>0</v>
      </c>
      <c r="M281" s="34"/>
      <c r="N281" s="34"/>
      <c r="O281" s="34"/>
      <c r="P281" s="1"/>
    </row>
    <row r="282" spans="1:16" ht="33.75" x14ac:dyDescent="0.2">
      <c r="A282" s="52" t="s">
        <v>148</v>
      </c>
      <c r="B282" s="58" t="s">
        <v>118</v>
      </c>
      <c r="C282" s="113" t="s">
        <v>139</v>
      </c>
      <c r="D282" s="113"/>
      <c r="E282" s="113" t="s">
        <v>267</v>
      </c>
      <c r="F282" s="113"/>
      <c r="G282" s="59" t="s">
        <v>149</v>
      </c>
      <c r="H282" s="55">
        <v>101000</v>
      </c>
      <c r="I282" s="39">
        <v>1406000</v>
      </c>
      <c r="J282" s="56">
        <v>0</v>
      </c>
      <c r="K282" s="60">
        <v>0</v>
      </c>
      <c r="M282" s="34"/>
      <c r="N282" s="34"/>
      <c r="O282" s="34"/>
      <c r="P282" s="1"/>
    </row>
    <row r="283" spans="1:16" x14ac:dyDescent="0.2">
      <c r="A283" s="61" t="s">
        <v>122</v>
      </c>
      <c r="B283" s="62" t="s">
        <v>118</v>
      </c>
      <c r="C283" s="114" t="s">
        <v>139</v>
      </c>
      <c r="D283" s="114"/>
      <c r="E283" s="114" t="s">
        <v>267</v>
      </c>
      <c r="F283" s="114"/>
      <c r="G283" s="63" t="s">
        <v>150</v>
      </c>
      <c r="H283" s="64">
        <v>101000</v>
      </c>
      <c r="I283" s="41">
        <v>1406000</v>
      </c>
      <c r="J283" s="66">
        <v>0</v>
      </c>
      <c r="K283" s="67">
        <v>0</v>
      </c>
      <c r="M283" s="34"/>
      <c r="N283" s="34"/>
      <c r="O283" s="34"/>
      <c r="P283" s="1"/>
    </row>
    <row r="284" spans="1:16" s="35" customFormat="1" x14ac:dyDescent="0.2">
      <c r="A284" s="115" t="s">
        <v>230</v>
      </c>
      <c r="B284" s="116"/>
      <c r="C284" s="116"/>
      <c r="D284" s="116"/>
      <c r="E284" s="116"/>
      <c r="F284" s="116"/>
      <c r="G284" s="116"/>
      <c r="H284" s="49">
        <v>2500000</v>
      </c>
      <c r="I284" s="77">
        <v>0</v>
      </c>
      <c r="J284" s="70">
        <v>0</v>
      </c>
      <c r="K284" s="71">
        <v>0</v>
      </c>
      <c r="M284" s="36"/>
      <c r="N284" s="36"/>
      <c r="O284" s="36"/>
      <c r="P284" s="37"/>
    </row>
    <row r="285" spans="1:16" x14ac:dyDescent="0.2">
      <c r="A285" s="115" t="s">
        <v>231</v>
      </c>
      <c r="B285" s="116"/>
      <c r="C285" s="116"/>
      <c r="D285" s="116"/>
      <c r="E285" s="116"/>
      <c r="F285" s="116"/>
      <c r="G285" s="116"/>
      <c r="H285" s="49">
        <v>2500000</v>
      </c>
      <c r="I285" s="50">
        <v>0</v>
      </c>
      <c r="J285" s="72">
        <v>0</v>
      </c>
      <c r="K285" s="73">
        <v>0</v>
      </c>
      <c r="M285" s="33"/>
      <c r="N285" s="33"/>
      <c r="O285" s="33"/>
      <c r="P285" s="1"/>
    </row>
    <row r="286" spans="1:16" x14ac:dyDescent="0.2">
      <c r="A286" s="115" t="s">
        <v>232</v>
      </c>
      <c r="B286" s="116"/>
      <c r="C286" s="116"/>
      <c r="D286" s="116"/>
      <c r="E286" s="116"/>
      <c r="F286" s="116"/>
      <c r="G286" s="116"/>
      <c r="H286" s="49">
        <v>2500000</v>
      </c>
      <c r="I286" s="50">
        <v>0</v>
      </c>
      <c r="J286" s="72">
        <v>0</v>
      </c>
      <c r="K286" s="73">
        <v>0</v>
      </c>
      <c r="M286" s="33"/>
      <c r="N286" s="33"/>
      <c r="O286" s="33"/>
      <c r="P286" s="1"/>
    </row>
    <row r="287" spans="1:16" ht="56.25" x14ac:dyDescent="0.2">
      <c r="A287" s="52" t="s">
        <v>233</v>
      </c>
      <c r="B287" s="53"/>
      <c r="C287" s="117"/>
      <c r="D287" s="117"/>
      <c r="E287" s="113" t="s">
        <v>268</v>
      </c>
      <c r="F287" s="113"/>
      <c r="G287" s="54"/>
      <c r="H287" s="55">
        <v>2500000</v>
      </c>
      <c r="I287" s="39">
        <v>0</v>
      </c>
      <c r="J287" s="56">
        <v>0</v>
      </c>
      <c r="K287" s="60">
        <v>0</v>
      </c>
      <c r="M287" s="34"/>
      <c r="N287" s="34"/>
      <c r="O287" s="34"/>
      <c r="P287" s="1"/>
    </row>
    <row r="288" spans="1:16" ht="33.75" x14ac:dyDescent="0.2">
      <c r="A288" s="52" t="s">
        <v>117</v>
      </c>
      <c r="B288" s="58" t="s">
        <v>118</v>
      </c>
      <c r="C288" s="113" t="s">
        <v>21</v>
      </c>
      <c r="D288" s="113"/>
      <c r="E288" s="113" t="s">
        <v>268</v>
      </c>
      <c r="F288" s="113"/>
      <c r="G288" s="59" t="s">
        <v>119</v>
      </c>
      <c r="H288" s="55">
        <v>2500000</v>
      </c>
      <c r="I288" s="39">
        <v>0</v>
      </c>
      <c r="J288" s="56">
        <v>0</v>
      </c>
      <c r="K288" s="60">
        <v>0</v>
      </c>
      <c r="M288" s="34"/>
      <c r="N288" s="34"/>
      <c r="O288" s="34"/>
      <c r="P288" s="1"/>
    </row>
    <row r="289" spans="1:16" x14ac:dyDescent="0.2">
      <c r="A289" s="52" t="s">
        <v>124</v>
      </c>
      <c r="B289" s="58" t="s">
        <v>118</v>
      </c>
      <c r="C289" s="113" t="s">
        <v>21</v>
      </c>
      <c r="D289" s="113"/>
      <c r="E289" s="113" t="s">
        <v>268</v>
      </c>
      <c r="F289" s="113"/>
      <c r="G289" s="59" t="s">
        <v>125</v>
      </c>
      <c r="H289" s="55">
        <v>2500000</v>
      </c>
      <c r="I289" s="39">
        <v>0</v>
      </c>
      <c r="J289" s="56">
        <v>0</v>
      </c>
      <c r="K289" s="60">
        <v>0</v>
      </c>
      <c r="M289" s="34"/>
      <c r="N289" s="34"/>
      <c r="O289" s="34"/>
      <c r="P289" s="1"/>
    </row>
    <row r="290" spans="1:16" ht="12.75" thickBot="1" x14ac:dyDescent="0.25">
      <c r="A290" s="61" t="s">
        <v>122</v>
      </c>
      <c r="B290" s="62" t="s">
        <v>118</v>
      </c>
      <c r="C290" s="114" t="s">
        <v>21</v>
      </c>
      <c r="D290" s="114"/>
      <c r="E290" s="114" t="s">
        <v>268</v>
      </c>
      <c r="F290" s="114"/>
      <c r="G290" s="63" t="s">
        <v>129</v>
      </c>
      <c r="H290" s="64">
        <v>2500000</v>
      </c>
      <c r="I290" s="41">
        <v>0</v>
      </c>
      <c r="J290" s="78">
        <v>0</v>
      </c>
      <c r="K290" s="65">
        <v>0</v>
      </c>
      <c r="M290" s="34"/>
      <c r="N290" s="34"/>
      <c r="O290" s="34"/>
      <c r="P290" s="1"/>
    </row>
    <row r="291" spans="1:16" ht="12.75" thickBot="1" x14ac:dyDescent="0.25">
      <c r="A291" s="118" t="s">
        <v>234</v>
      </c>
      <c r="B291" s="119"/>
      <c r="C291" s="119"/>
      <c r="D291" s="119"/>
      <c r="E291" s="119"/>
      <c r="F291" s="119"/>
      <c r="G291" s="119"/>
      <c r="H291" s="79">
        <v>992104357.95000005</v>
      </c>
      <c r="I291" s="80">
        <f>I284+I262+I242+I235+I227+I207+I198+I174+I143+I13</f>
        <v>965479315.9997046</v>
      </c>
      <c r="J291" s="80">
        <f>J284+J262+J242+J235+J227+J207+J198+J174+J143+J13</f>
        <v>963876001.9997046</v>
      </c>
      <c r="K291" s="80">
        <f>K284+K262+K242+K235+K227+K207+K198+K174+K143+K13</f>
        <v>963876001.9997046</v>
      </c>
      <c r="M291" s="33"/>
      <c r="N291" s="33"/>
      <c r="O291" s="33"/>
      <c r="P291" s="1"/>
    </row>
    <row r="292" spans="1:16" x14ac:dyDescent="0.2">
      <c r="H292" s="30" t="e">
        <f>#REF!</f>
        <v>#REF!</v>
      </c>
      <c r="I292" s="30" t="e">
        <f>#REF!</f>
        <v>#REF!</v>
      </c>
    </row>
  </sheetData>
  <mergeCells count="536">
    <mergeCell ref="C58:D58"/>
    <mergeCell ref="C59:D59"/>
    <mergeCell ref="C60:D60"/>
    <mergeCell ref="C61:D61"/>
    <mergeCell ref="C62:D62"/>
    <mergeCell ref="E58:F58"/>
    <mergeCell ref="E59:F59"/>
    <mergeCell ref="E60:F60"/>
    <mergeCell ref="E61:F61"/>
    <mergeCell ref="E56:F56"/>
    <mergeCell ref="E32:F32"/>
    <mergeCell ref="E33:F33"/>
    <mergeCell ref="E34:F34"/>
    <mergeCell ref="E35:F35"/>
    <mergeCell ref="E36:F36"/>
    <mergeCell ref="E41:F41"/>
    <mergeCell ref="E40:F40"/>
    <mergeCell ref="E62:F62"/>
    <mergeCell ref="C28:D28"/>
    <mergeCell ref="C29:D29"/>
    <mergeCell ref="C30:D30"/>
    <mergeCell ref="C24:D24"/>
    <mergeCell ref="C25:D25"/>
    <mergeCell ref="C26:D26"/>
    <mergeCell ref="C57:D57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7:F57"/>
    <mergeCell ref="C47:D47"/>
    <mergeCell ref="C46:D46"/>
    <mergeCell ref="E42:F42"/>
    <mergeCell ref="E43:F43"/>
    <mergeCell ref="E44:F44"/>
    <mergeCell ref="E54:F54"/>
    <mergeCell ref="E55:F55"/>
    <mergeCell ref="A8:A10"/>
    <mergeCell ref="B8:G8"/>
    <mergeCell ref="E15:F15"/>
    <mergeCell ref="E16:F16"/>
    <mergeCell ref="E17:F17"/>
    <mergeCell ref="A14:G14"/>
    <mergeCell ref="H8:K8"/>
    <mergeCell ref="B9:B10"/>
    <mergeCell ref="C9:D10"/>
    <mergeCell ref="E9:F10"/>
    <mergeCell ref="G9:G10"/>
    <mergeCell ref="H9:H10"/>
    <mergeCell ref="I9:I10"/>
    <mergeCell ref="J9:K9"/>
    <mergeCell ref="A13:G13"/>
    <mergeCell ref="C11:D11"/>
    <mergeCell ref="C18:D18"/>
    <mergeCell ref="C19:D19"/>
    <mergeCell ref="C20:D20"/>
    <mergeCell ref="C21:D21"/>
    <mergeCell ref="E11:F11"/>
    <mergeCell ref="C15:D15"/>
    <mergeCell ref="C16:D16"/>
    <mergeCell ref="C17:D17"/>
    <mergeCell ref="E20:F20"/>
    <mergeCell ref="E21:F21"/>
    <mergeCell ref="E18:F18"/>
    <mergeCell ref="A12:G12"/>
    <mergeCell ref="E19:F19"/>
    <mergeCell ref="E22:F22"/>
    <mergeCell ref="E23:F23"/>
    <mergeCell ref="E24:F24"/>
    <mergeCell ref="E25:F25"/>
    <mergeCell ref="C39:D39"/>
    <mergeCell ref="C32:D32"/>
    <mergeCell ref="C33:D33"/>
    <mergeCell ref="C34:D34"/>
    <mergeCell ref="C35:D35"/>
    <mergeCell ref="E38:F38"/>
    <mergeCell ref="E39:F39"/>
    <mergeCell ref="E30:F30"/>
    <mergeCell ref="E26:F26"/>
    <mergeCell ref="E27:F27"/>
    <mergeCell ref="E28:F28"/>
    <mergeCell ref="E31:F31"/>
    <mergeCell ref="C31:D31"/>
    <mergeCell ref="C36:D36"/>
    <mergeCell ref="C37:D37"/>
    <mergeCell ref="E37:F37"/>
    <mergeCell ref="E29:F29"/>
    <mergeCell ref="C22:D22"/>
    <mergeCell ref="C23:D23"/>
    <mergeCell ref="C27:D27"/>
    <mergeCell ref="C44:D44"/>
    <mergeCell ref="C45:D45"/>
    <mergeCell ref="C43:D43"/>
    <mergeCell ref="C48:D48"/>
    <mergeCell ref="C55:D55"/>
    <mergeCell ref="C56:D56"/>
    <mergeCell ref="C49:D49"/>
    <mergeCell ref="C38:D38"/>
    <mergeCell ref="C50:D50"/>
    <mergeCell ref="C51:D51"/>
    <mergeCell ref="C52:D52"/>
    <mergeCell ref="C53:D53"/>
    <mergeCell ref="C54:D54"/>
    <mergeCell ref="C42:D42"/>
    <mergeCell ref="C40:D40"/>
    <mergeCell ref="C41:D41"/>
    <mergeCell ref="C66:D66"/>
    <mergeCell ref="E66:F66"/>
    <mergeCell ref="C67:D67"/>
    <mergeCell ref="E67:F67"/>
    <mergeCell ref="C64:D64"/>
    <mergeCell ref="E64:F64"/>
    <mergeCell ref="C65:D65"/>
    <mergeCell ref="E65:F65"/>
    <mergeCell ref="C63:D63"/>
    <mergeCell ref="E63:F63"/>
    <mergeCell ref="C72:D72"/>
    <mergeCell ref="E72:F72"/>
    <mergeCell ref="C73:D73"/>
    <mergeCell ref="E73:F73"/>
    <mergeCell ref="C70:D70"/>
    <mergeCell ref="E70:F70"/>
    <mergeCell ref="C71:D71"/>
    <mergeCell ref="E71:F71"/>
    <mergeCell ref="C68:D68"/>
    <mergeCell ref="E68:F68"/>
    <mergeCell ref="C69:D69"/>
    <mergeCell ref="E69:F69"/>
    <mergeCell ref="C78:D78"/>
    <mergeCell ref="E78:F78"/>
    <mergeCell ref="C79:D79"/>
    <mergeCell ref="E79:F79"/>
    <mergeCell ref="C76:D76"/>
    <mergeCell ref="E76:F76"/>
    <mergeCell ref="C77:D77"/>
    <mergeCell ref="E77:F77"/>
    <mergeCell ref="C74:D74"/>
    <mergeCell ref="E74:F74"/>
    <mergeCell ref="C75:D75"/>
    <mergeCell ref="E75:F75"/>
    <mergeCell ref="C84:D84"/>
    <mergeCell ref="E84:F84"/>
    <mergeCell ref="C85:D85"/>
    <mergeCell ref="E85:F85"/>
    <mergeCell ref="C82:D82"/>
    <mergeCell ref="E82:F82"/>
    <mergeCell ref="C83:D83"/>
    <mergeCell ref="E83:F83"/>
    <mergeCell ref="C80:D80"/>
    <mergeCell ref="E80:F80"/>
    <mergeCell ref="A81:G81"/>
    <mergeCell ref="C90:D90"/>
    <mergeCell ref="E90:F90"/>
    <mergeCell ref="C91:D91"/>
    <mergeCell ref="E91:F91"/>
    <mergeCell ref="C88:D88"/>
    <mergeCell ref="E88:F88"/>
    <mergeCell ref="C89:D89"/>
    <mergeCell ref="E89:F89"/>
    <mergeCell ref="C86:D86"/>
    <mergeCell ref="E86:F86"/>
    <mergeCell ref="C87:D87"/>
    <mergeCell ref="E87:F87"/>
    <mergeCell ref="C96:D96"/>
    <mergeCell ref="E96:F96"/>
    <mergeCell ref="C97:D97"/>
    <mergeCell ref="E97:F97"/>
    <mergeCell ref="C94:D94"/>
    <mergeCell ref="E94:F94"/>
    <mergeCell ref="C95:D95"/>
    <mergeCell ref="E95:F95"/>
    <mergeCell ref="C92:D92"/>
    <mergeCell ref="E92:F92"/>
    <mergeCell ref="C93:D93"/>
    <mergeCell ref="E93:F93"/>
    <mergeCell ref="C100:D100"/>
    <mergeCell ref="E100:F100"/>
    <mergeCell ref="C101:D101"/>
    <mergeCell ref="E101:F101"/>
    <mergeCell ref="C103:D103"/>
    <mergeCell ref="E103:F103"/>
    <mergeCell ref="C98:D98"/>
    <mergeCell ref="E98:F98"/>
    <mergeCell ref="C99:D99"/>
    <mergeCell ref="E99:F99"/>
    <mergeCell ref="C110:D110"/>
    <mergeCell ref="E110:F110"/>
    <mergeCell ref="C111:D111"/>
    <mergeCell ref="E111:F111"/>
    <mergeCell ref="C108:D108"/>
    <mergeCell ref="E108:F108"/>
    <mergeCell ref="C109:D109"/>
    <mergeCell ref="E109:F109"/>
    <mergeCell ref="C102:D102"/>
    <mergeCell ref="E102:F102"/>
    <mergeCell ref="C107:D107"/>
    <mergeCell ref="E107:F107"/>
    <mergeCell ref="C104:D104"/>
    <mergeCell ref="E104:F104"/>
    <mergeCell ref="C105:D105"/>
    <mergeCell ref="E105:F105"/>
    <mergeCell ref="C106:D106"/>
    <mergeCell ref="E106:F106"/>
    <mergeCell ref="C116:D116"/>
    <mergeCell ref="E116:F116"/>
    <mergeCell ref="C114:D114"/>
    <mergeCell ref="E114:F114"/>
    <mergeCell ref="C115:D115"/>
    <mergeCell ref="E115:F115"/>
    <mergeCell ref="C112:D112"/>
    <mergeCell ref="E112:F112"/>
    <mergeCell ref="C113:D113"/>
    <mergeCell ref="E113:F113"/>
    <mergeCell ref="C122:D122"/>
    <mergeCell ref="E122:F122"/>
    <mergeCell ref="C123:D123"/>
    <mergeCell ref="E123:F123"/>
    <mergeCell ref="C120:D120"/>
    <mergeCell ref="E120:F120"/>
    <mergeCell ref="C121:D121"/>
    <mergeCell ref="E121:F121"/>
    <mergeCell ref="C118:D118"/>
    <mergeCell ref="E118:F118"/>
    <mergeCell ref="C119:D119"/>
    <mergeCell ref="E119:F119"/>
    <mergeCell ref="C128:D128"/>
    <mergeCell ref="E128:F128"/>
    <mergeCell ref="C129:D129"/>
    <mergeCell ref="E129:F129"/>
    <mergeCell ref="C126:D126"/>
    <mergeCell ref="E126:F126"/>
    <mergeCell ref="C124:D124"/>
    <mergeCell ref="E124:F124"/>
    <mergeCell ref="C125:D125"/>
    <mergeCell ref="E125:F125"/>
    <mergeCell ref="A127:G127"/>
    <mergeCell ref="C135:D135"/>
    <mergeCell ref="E135:F135"/>
    <mergeCell ref="A134:G134"/>
    <mergeCell ref="C132:D132"/>
    <mergeCell ref="E132:F132"/>
    <mergeCell ref="C133:D133"/>
    <mergeCell ref="E133:F133"/>
    <mergeCell ref="C130:D130"/>
    <mergeCell ref="E130:F130"/>
    <mergeCell ref="C131:D131"/>
    <mergeCell ref="E131:F131"/>
    <mergeCell ref="C140:D140"/>
    <mergeCell ref="E140:F140"/>
    <mergeCell ref="C141:D141"/>
    <mergeCell ref="E141:F141"/>
    <mergeCell ref="C138:D138"/>
    <mergeCell ref="E138:F138"/>
    <mergeCell ref="C139:D139"/>
    <mergeCell ref="E139:F139"/>
    <mergeCell ref="C136:D136"/>
    <mergeCell ref="E136:F136"/>
    <mergeCell ref="C137:D137"/>
    <mergeCell ref="E137:F137"/>
    <mergeCell ref="E149:F149"/>
    <mergeCell ref="C146:D146"/>
    <mergeCell ref="E146:F146"/>
    <mergeCell ref="C147:D147"/>
    <mergeCell ref="E147:F147"/>
    <mergeCell ref="C145:D145"/>
    <mergeCell ref="E145:F145"/>
    <mergeCell ref="C142:D142"/>
    <mergeCell ref="E142:F142"/>
    <mergeCell ref="C162:D162"/>
    <mergeCell ref="E162:F162"/>
    <mergeCell ref="C163:D163"/>
    <mergeCell ref="E163:F163"/>
    <mergeCell ref="C160:D160"/>
    <mergeCell ref="E160:F160"/>
    <mergeCell ref="A161:G161"/>
    <mergeCell ref="C155:D155"/>
    <mergeCell ref="E155:F155"/>
    <mergeCell ref="C168:D168"/>
    <mergeCell ref="E168:F168"/>
    <mergeCell ref="C169:D169"/>
    <mergeCell ref="E169:F169"/>
    <mergeCell ref="C166:D166"/>
    <mergeCell ref="E166:F166"/>
    <mergeCell ref="C167:D167"/>
    <mergeCell ref="E167:F167"/>
    <mergeCell ref="C164:D164"/>
    <mergeCell ref="E164:F164"/>
    <mergeCell ref="C165:D165"/>
    <mergeCell ref="E165:F165"/>
    <mergeCell ref="A174:G174"/>
    <mergeCell ref="C172:D172"/>
    <mergeCell ref="E172:F172"/>
    <mergeCell ref="C173:D173"/>
    <mergeCell ref="E173:F173"/>
    <mergeCell ref="A175:G175"/>
    <mergeCell ref="C170:D170"/>
    <mergeCell ref="E170:F170"/>
    <mergeCell ref="C171:D171"/>
    <mergeCell ref="E171:F171"/>
    <mergeCell ref="C180:D180"/>
    <mergeCell ref="E180:F180"/>
    <mergeCell ref="C181:D181"/>
    <mergeCell ref="E181:F181"/>
    <mergeCell ref="C178:D178"/>
    <mergeCell ref="E178:F178"/>
    <mergeCell ref="C179:D179"/>
    <mergeCell ref="E179:F179"/>
    <mergeCell ref="C176:D176"/>
    <mergeCell ref="E176:F176"/>
    <mergeCell ref="C177:D177"/>
    <mergeCell ref="E177:F177"/>
    <mergeCell ref="C186:D186"/>
    <mergeCell ref="E186:F186"/>
    <mergeCell ref="C187:D187"/>
    <mergeCell ref="E187:F187"/>
    <mergeCell ref="C184:D184"/>
    <mergeCell ref="E184:F184"/>
    <mergeCell ref="C185:D185"/>
    <mergeCell ref="E185:F185"/>
    <mergeCell ref="C182:D182"/>
    <mergeCell ref="E182:F182"/>
    <mergeCell ref="C183:D183"/>
    <mergeCell ref="E183:F183"/>
    <mergeCell ref="C192:D192"/>
    <mergeCell ref="E192:F192"/>
    <mergeCell ref="C193:D193"/>
    <mergeCell ref="E193:F193"/>
    <mergeCell ref="C190:D190"/>
    <mergeCell ref="E190:F190"/>
    <mergeCell ref="C191:D191"/>
    <mergeCell ref="E191:F191"/>
    <mergeCell ref="C188:D188"/>
    <mergeCell ref="E188:F188"/>
    <mergeCell ref="C189:D189"/>
    <mergeCell ref="E189:F189"/>
    <mergeCell ref="C200:D200"/>
    <mergeCell ref="E200:F200"/>
    <mergeCell ref="C201:D201"/>
    <mergeCell ref="E201:F201"/>
    <mergeCell ref="A198:G198"/>
    <mergeCell ref="C196:D196"/>
    <mergeCell ref="E196:F196"/>
    <mergeCell ref="C194:D194"/>
    <mergeCell ref="E194:F194"/>
    <mergeCell ref="C195:D195"/>
    <mergeCell ref="E195:F195"/>
    <mergeCell ref="A197:G197"/>
    <mergeCell ref="C209:D209"/>
    <mergeCell ref="E209:F209"/>
    <mergeCell ref="C206:D206"/>
    <mergeCell ref="E206:F206"/>
    <mergeCell ref="C204:D204"/>
    <mergeCell ref="E204:F204"/>
    <mergeCell ref="C205:D205"/>
    <mergeCell ref="E205:F205"/>
    <mergeCell ref="C202:D202"/>
    <mergeCell ref="E202:F202"/>
    <mergeCell ref="C203:D203"/>
    <mergeCell ref="E203:F203"/>
    <mergeCell ref="E214:F214"/>
    <mergeCell ref="C215:D215"/>
    <mergeCell ref="E215:F215"/>
    <mergeCell ref="C212:D212"/>
    <mergeCell ref="E212:F212"/>
    <mergeCell ref="C213:D213"/>
    <mergeCell ref="E213:F213"/>
    <mergeCell ref="C210:D210"/>
    <mergeCell ref="E210:F210"/>
    <mergeCell ref="C211:D211"/>
    <mergeCell ref="E211:F211"/>
    <mergeCell ref="C230:D230"/>
    <mergeCell ref="E230:F230"/>
    <mergeCell ref="C231:D231"/>
    <mergeCell ref="E231:F231"/>
    <mergeCell ref="A228:G228"/>
    <mergeCell ref="A229:G229"/>
    <mergeCell ref="C226:D226"/>
    <mergeCell ref="E226:F226"/>
    <mergeCell ref="C224:D224"/>
    <mergeCell ref="E224:F224"/>
    <mergeCell ref="C225:D225"/>
    <mergeCell ref="E225:F225"/>
    <mergeCell ref="C234:D234"/>
    <mergeCell ref="E234:F234"/>
    <mergeCell ref="A235:G235"/>
    <mergeCell ref="A236:G236"/>
    <mergeCell ref="A237:G237"/>
    <mergeCell ref="C232:D232"/>
    <mergeCell ref="E232:F232"/>
    <mergeCell ref="C233:D233"/>
    <mergeCell ref="E233:F233"/>
    <mergeCell ref="A243:G243"/>
    <mergeCell ref="C240:D240"/>
    <mergeCell ref="E240:F240"/>
    <mergeCell ref="C241:D241"/>
    <mergeCell ref="E241:F241"/>
    <mergeCell ref="A242:G242"/>
    <mergeCell ref="C238:D238"/>
    <mergeCell ref="E238:F238"/>
    <mergeCell ref="C239:D239"/>
    <mergeCell ref="E239:F239"/>
    <mergeCell ref="C245:D245"/>
    <mergeCell ref="E245:F245"/>
    <mergeCell ref="A244:G244"/>
    <mergeCell ref="C250:D250"/>
    <mergeCell ref="E250:F250"/>
    <mergeCell ref="C251:D251"/>
    <mergeCell ref="E251:F251"/>
    <mergeCell ref="C248:D248"/>
    <mergeCell ref="E248:F248"/>
    <mergeCell ref="C249:D249"/>
    <mergeCell ref="E249:F249"/>
    <mergeCell ref="E261:F261"/>
    <mergeCell ref="A264:G264"/>
    <mergeCell ref="C258:D258"/>
    <mergeCell ref="E258:F258"/>
    <mergeCell ref="C259:D259"/>
    <mergeCell ref="C253:D253"/>
    <mergeCell ref="E253:F253"/>
    <mergeCell ref="C246:D246"/>
    <mergeCell ref="E246:F246"/>
    <mergeCell ref="C247:D247"/>
    <mergeCell ref="E247:F247"/>
    <mergeCell ref="C252:D252"/>
    <mergeCell ref="E252:F252"/>
    <mergeCell ref="C280:D280"/>
    <mergeCell ref="E280:F280"/>
    <mergeCell ref="C270:D270"/>
    <mergeCell ref="E270:F270"/>
    <mergeCell ref="C271:D271"/>
    <mergeCell ref="E271:F271"/>
    <mergeCell ref="C268:D268"/>
    <mergeCell ref="E268:F268"/>
    <mergeCell ref="C269:D269"/>
    <mergeCell ref="E269:F269"/>
    <mergeCell ref="C151:D151"/>
    <mergeCell ref="E151:F151"/>
    <mergeCell ref="C148:D148"/>
    <mergeCell ref="E148:F148"/>
    <mergeCell ref="C149:D149"/>
    <mergeCell ref="A227:G227"/>
    <mergeCell ref="A207:G207"/>
    <mergeCell ref="A208:G208"/>
    <mergeCell ref="A199:G199"/>
    <mergeCell ref="C220:D220"/>
    <mergeCell ref="E220:F220"/>
    <mergeCell ref="C222:D222"/>
    <mergeCell ref="E222:F222"/>
    <mergeCell ref="C221:D221"/>
    <mergeCell ref="E221:F221"/>
    <mergeCell ref="C218:D218"/>
    <mergeCell ref="E218:F218"/>
    <mergeCell ref="C219:D219"/>
    <mergeCell ref="E219:F219"/>
    <mergeCell ref="C216:D216"/>
    <mergeCell ref="E216:F216"/>
    <mergeCell ref="C217:D217"/>
    <mergeCell ref="E217:F217"/>
    <mergeCell ref="C214:D214"/>
    <mergeCell ref="E288:F288"/>
    <mergeCell ref="C289:D289"/>
    <mergeCell ref="E289:F289"/>
    <mergeCell ref="E283:F283"/>
    <mergeCell ref="C275:D275"/>
    <mergeCell ref="E275:F275"/>
    <mergeCell ref="A117:G117"/>
    <mergeCell ref="C158:D158"/>
    <mergeCell ref="E158:F158"/>
    <mergeCell ref="C159:D159"/>
    <mergeCell ref="E159:F159"/>
    <mergeCell ref="C156:D156"/>
    <mergeCell ref="E156:F156"/>
    <mergeCell ref="C157:D157"/>
    <mergeCell ref="E157:F157"/>
    <mergeCell ref="A143:G143"/>
    <mergeCell ref="A144:G144"/>
    <mergeCell ref="C152:D152"/>
    <mergeCell ref="E152:F152"/>
    <mergeCell ref="C153:D153"/>
    <mergeCell ref="E153:F153"/>
    <mergeCell ref="A154:G154"/>
    <mergeCell ref="C150:D150"/>
    <mergeCell ref="E150:F150"/>
    <mergeCell ref="A291:G291"/>
    <mergeCell ref="A284:G284"/>
    <mergeCell ref="A285:G285"/>
    <mergeCell ref="A279:G279"/>
    <mergeCell ref="A263:G263"/>
    <mergeCell ref="C281:D281"/>
    <mergeCell ref="E281:F281"/>
    <mergeCell ref="A286:G286"/>
    <mergeCell ref="C287:D287"/>
    <mergeCell ref="E287:F287"/>
    <mergeCell ref="C273:D273"/>
    <mergeCell ref="E273:F273"/>
    <mergeCell ref="C290:D290"/>
    <mergeCell ref="E290:F290"/>
    <mergeCell ref="C282:D282"/>
    <mergeCell ref="E282:F282"/>
    <mergeCell ref="C283:D283"/>
    <mergeCell ref="C276:D276"/>
    <mergeCell ref="E276:F276"/>
    <mergeCell ref="C277:D277"/>
    <mergeCell ref="E277:F277"/>
    <mergeCell ref="C278:D278"/>
    <mergeCell ref="E278:F278"/>
    <mergeCell ref="C288:D288"/>
    <mergeCell ref="C223:D223"/>
    <mergeCell ref="E223:F223"/>
    <mergeCell ref="C254:D254"/>
    <mergeCell ref="E254:F254"/>
    <mergeCell ref="C255:D255"/>
    <mergeCell ref="E255:F255"/>
    <mergeCell ref="C274:D274"/>
    <mergeCell ref="E274:F274"/>
    <mergeCell ref="C272:D272"/>
    <mergeCell ref="E272:F272"/>
    <mergeCell ref="A262:G262"/>
    <mergeCell ref="C260:D260"/>
    <mergeCell ref="C266:D266"/>
    <mergeCell ref="E266:F266"/>
    <mergeCell ref="C267:D267"/>
    <mergeCell ref="E267:F267"/>
    <mergeCell ref="C265:D265"/>
    <mergeCell ref="E265:F265"/>
    <mergeCell ref="E259:F259"/>
    <mergeCell ref="C256:D256"/>
    <mergeCell ref="E256:F256"/>
    <mergeCell ref="A257:G257"/>
    <mergeCell ref="E260:F260"/>
    <mergeCell ref="C261:D261"/>
  </mergeCells>
  <phoneticPr fontId="1" type="noConversion"/>
  <pageMargins left="0.35433070866141736" right="0.74803149606299213" top="0.23622047244094491" bottom="0.23622047244094491" header="0.15748031496062992" footer="0.1574803149606299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8"/>
  <sheetViews>
    <sheetView tabSelected="1" topLeftCell="A7" zoomScale="80" zoomScaleNormal="80" workbookViewId="0">
      <selection activeCell="D10" sqref="D10"/>
    </sheetView>
  </sheetViews>
  <sheetFormatPr defaultRowHeight="12" x14ac:dyDescent="0.2"/>
  <cols>
    <col min="1" max="1" width="5.5703125" customWidth="1"/>
    <col min="2" max="2" width="25.7109375" customWidth="1"/>
    <col min="3" max="3" width="27.5703125" customWidth="1"/>
    <col min="4" max="4" width="32.42578125" style="28" customWidth="1"/>
    <col min="5" max="5" width="14.28515625" customWidth="1"/>
    <col min="6" max="6" width="9.140625" customWidth="1"/>
    <col min="7" max="7" width="13.140625" hidden="1" customWidth="1"/>
    <col min="8" max="8" width="11.5703125" hidden="1" customWidth="1"/>
    <col min="9" max="9" width="12.5703125" hidden="1" customWidth="1"/>
    <col min="10" max="11" width="9.140625" hidden="1" customWidth="1"/>
    <col min="12" max="12" width="25.28515625" customWidth="1"/>
    <col min="13" max="13" width="12.85546875" customWidth="1"/>
    <col min="14" max="14" width="12.85546875" style="107" customWidth="1"/>
    <col min="15" max="15" width="12.28515625" style="107" customWidth="1"/>
    <col min="16" max="16" width="13.5703125" style="28" customWidth="1"/>
    <col min="17" max="17" width="13.85546875" customWidth="1"/>
    <col min="18" max="18" width="14.5703125" hidden="1" customWidth="1"/>
    <col min="19" max="19" width="12.28515625" hidden="1" customWidth="1"/>
    <col min="20" max="20" width="14.85546875" hidden="1" customWidth="1"/>
    <col min="21" max="21" width="9.140625" customWidth="1"/>
    <col min="22" max="22" width="14" customWidth="1"/>
  </cols>
  <sheetData>
    <row r="1" spans="1:19" x14ac:dyDescent="0.2">
      <c r="A1" s="112"/>
      <c r="B1" s="112"/>
      <c r="C1" s="16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02"/>
      <c r="O1" s="18"/>
      <c r="P1" s="112"/>
      <c r="Q1" s="112"/>
    </row>
    <row r="2" spans="1:19" ht="15" x14ac:dyDescent="0.2">
      <c r="A2" s="112"/>
      <c r="B2" s="112"/>
      <c r="C2" s="16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02"/>
      <c r="O2" s="18"/>
      <c r="P2" s="130" t="s">
        <v>55</v>
      </c>
      <c r="Q2" s="130"/>
    </row>
    <row r="3" spans="1:19" ht="15" x14ac:dyDescent="0.2">
      <c r="A3" s="112"/>
      <c r="B3" s="112"/>
      <c r="C3" s="16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02"/>
      <c r="O3" s="18"/>
      <c r="P3" s="130" t="s">
        <v>56</v>
      </c>
      <c r="Q3" s="130"/>
    </row>
    <row r="4" spans="1:19" ht="15" x14ac:dyDescent="0.2">
      <c r="A4" s="112"/>
      <c r="B4" s="112"/>
      <c r="C4" s="16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02"/>
      <c r="O4" s="18"/>
      <c r="P4" s="130" t="s">
        <v>56</v>
      </c>
      <c r="Q4" s="130"/>
    </row>
    <row r="5" spans="1:19" x14ac:dyDescent="0.2">
      <c r="A5" s="112"/>
      <c r="B5" s="112"/>
      <c r="C5" s="16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02"/>
      <c r="O5" s="18"/>
      <c r="P5" s="112"/>
      <c r="Q5" s="112"/>
    </row>
    <row r="6" spans="1:19" x14ac:dyDescent="0.2">
      <c r="A6" s="112"/>
      <c r="B6" s="112"/>
      <c r="C6" s="16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02"/>
      <c r="O6" s="18"/>
      <c r="P6" s="112"/>
      <c r="Q6" s="112"/>
    </row>
    <row r="7" spans="1:19" ht="43.5" customHeight="1" x14ac:dyDescent="0.2">
      <c r="A7" s="131" t="s">
        <v>57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</row>
    <row r="8" spans="1:19" x14ac:dyDescent="0.2">
      <c r="A8" s="112"/>
      <c r="B8" s="112"/>
      <c r="C8" s="16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02"/>
      <c r="O8" s="18"/>
      <c r="P8" s="112"/>
      <c r="Q8" s="112"/>
    </row>
    <row r="9" spans="1:19" x14ac:dyDescent="0.2">
      <c r="A9" s="18" t="s">
        <v>58</v>
      </c>
      <c r="B9" s="18"/>
      <c r="C9" s="17"/>
      <c r="D9" s="112"/>
      <c r="E9" s="18"/>
      <c r="F9" s="18"/>
      <c r="G9" s="18"/>
      <c r="H9" s="112"/>
      <c r="I9" s="112"/>
      <c r="J9" s="112"/>
      <c r="K9" s="112"/>
      <c r="L9" s="112"/>
      <c r="M9" s="112"/>
      <c r="N9" s="102"/>
      <c r="O9" s="18"/>
      <c r="P9" s="112"/>
      <c r="Q9" s="112"/>
    </row>
    <row r="10" spans="1:19" x14ac:dyDescent="0.2">
      <c r="A10" s="19" t="s">
        <v>59</v>
      </c>
      <c r="B10" s="112"/>
      <c r="C10" s="16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02"/>
      <c r="O10" s="18"/>
      <c r="P10" s="112"/>
      <c r="Q10" s="112"/>
    </row>
    <row r="11" spans="1:19" x14ac:dyDescent="0.2">
      <c r="A11" s="20" t="s">
        <v>59</v>
      </c>
      <c r="B11" s="112"/>
      <c r="C11" s="16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02"/>
      <c r="O11" s="18"/>
      <c r="P11" s="112"/>
      <c r="Q11" s="112"/>
    </row>
    <row r="12" spans="1:19" ht="180" x14ac:dyDescent="0.2">
      <c r="A12" s="7" t="s">
        <v>86</v>
      </c>
      <c r="B12" s="8" t="s">
        <v>60</v>
      </c>
      <c r="C12" s="8" t="s">
        <v>61</v>
      </c>
      <c r="D12" s="8" t="s">
        <v>62</v>
      </c>
      <c r="E12" s="8" t="s">
        <v>63</v>
      </c>
      <c r="F12" s="7" t="s">
        <v>87</v>
      </c>
      <c r="G12" s="8" t="s">
        <v>64</v>
      </c>
      <c r="H12" s="8" t="s">
        <v>65</v>
      </c>
      <c r="I12" s="9" t="s">
        <v>66</v>
      </c>
      <c r="J12" s="8" t="s">
        <v>67</v>
      </c>
      <c r="K12" s="8" t="s">
        <v>68</v>
      </c>
      <c r="L12" s="7" t="s">
        <v>88</v>
      </c>
      <c r="M12" s="8" t="s">
        <v>69</v>
      </c>
      <c r="N12" s="103" t="s">
        <v>70</v>
      </c>
      <c r="O12" s="104" t="s">
        <v>71</v>
      </c>
      <c r="P12" s="8" t="s">
        <v>72</v>
      </c>
      <c r="Q12" s="8" t="s">
        <v>73</v>
      </c>
    </row>
    <row r="13" spans="1:19" x14ac:dyDescent="0.2">
      <c r="A13" s="10" t="s">
        <v>89</v>
      </c>
      <c r="B13" s="10" t="s">
        <v>90</v>
      </c>
      <c r="C13" s="10" t="s">
        <v>91</v>
      </c>
      <c r="D13" s="10" t="s">
        <v>92</v>
      </c>
      <c r="E13" s="10">
        <v>5</v>
      </c>
      <c r="F13" s="10">
        <v>6</v>
      </c>
      <c r="G13" s="10">
        <v>7</v>
      </c>
      <c r="H13" s="10">
        <v>8</v>
      </c>
      <c r="I13" s="11">
        <v>9</v>
      </c>
      <c r="J13" s="10">
        <v>10</v>
      </c>
      <c r="K13" s="10">
        <v>11</v>
      </c>
      <c r="L13" s="10">
        <v>12</v>
      </c>
      <c r="M13" s="10">
        <v>13</v>
      </c>
      <c r="N13" s="11">
        <v>14</v>
      </c>
      <c r="O13" s="105">
        <v>15</v>
      </c>
      <c r="P13" s="10">
        <v>16</v>
      </c>
      <c r="Q13" s="10">
        <v>17</v>
      </c>
      <c r="R13" s="2" t="s">
        <v>112</v>
      </c>
      <c r="S13" s="2" t="s">
        <v>319</v>
      </c>
    </row>
    <row r="14" spans="1:19" s="28" customFormat="1" ht="52.5" customHeight="1" x14ac:dyDescent="0.2">
      <c r="A14" s="132">
        <v>2</v>
      </c>
      <c r="B14" s="124" t="s">
        <v>24</v>
      </c>
      <c r="C14" s="21" t="s">
        <v>16</v>
      </c>
      <c r="D14" s="127" t="s">
        <v>94</v>
      </c>
      <c r="E14" s="10" t="s">
        <v>74</v>
      </c>
      <c r="F14" s="10" t="s">
        <v>23</v>
      </c>
      <c r="G14" s="12">
        <v>218</v>
      </c>
      <c r="H14" s="12">
        <v>0</v>
      </c>
      <c r="I14" s="12">
        <v>0</v>
      </c>
      <c r="J14" s="12">
        <v>0</v>
      </c>
      <c r="K14" s="12">
        <v>0</v>
      </c>
      <c r="L14" s="24" t="s">
        <v>93</v>
      </c>
      <c r="M14" s="26">
        <v>12714.21</v>
      </c>
      <c r="N14" s="106">
        <v>0</v>
      </c>
      <c r="O14" s="106">
        <v>0</v>
      </c>
      <c r="P14" s="26">
        <v>0</v>
      </c>
      <c r="Q14" s="26">
        <v>0</v>
      </c>
      <c r="R14" s="32">
        <v>8613.14</v>
      </c>
      <c r="S14" s="32"/>
    </row>
    <row r="15" spans="1:19" s="28" customFormat="1" ht="54" customHeight="1" x14ac:dyDescent="0.2">
      <c r="A15" s="132"/>
      <c r="B15" s="125"/>
      <c r="C15" s="21" t="s">
        <v>17</v>
      </c>
      <c r="D15" s="128"/>
      <c r="E15" s="10" t="s">
        <v>74</v>
      </c>
      <c r="F15" s="10" t="s">
        <v>23</v>
      </c>
      <c r="G15" s="12">
        <v>11</v>
      </c>
      <c r="H15" s="12">
        <v>0</v>
      </c>
      <c r="I15" s="12">
        <v>0</v>
      </c>
      <c r="J15" s="12">
        <v>0</v>
      </c>
      <c r="K15" s="12">
        <v>0</v>
      </c>
      <c r="L15" s="24" t="s">
        <v>93</v>
      </c>
      <c r="M15" s="26">
        <v>639.79999999999995</v>
      </c>
      <c r="N15" s="106">
        <v>0</v>
      </c>
      <c r="O15" s="106">
        <v>0</v>
      </c>
      <c r="P15" s="26">
        <v>0</v>
      </c>
      <c r="Q15" s="26">
        <v>0</v>
      </c>
      <c r="R15" s="32">
        <v>433.43</v>
      </c>
      <c r="S15" s="32"/>
    </row>
    <row r="16" spans="1:19" s="28" customFormat="1" ht="107.25" customHeight="1" x14ac:dyDescent="0.2">
      <c r="A16" s="132"/>
      <c r="B16" s="125"/>
      <c r="C16" s="21" t="s">
        <v>18</v>
      </c>
      <c r="D16" s="128"/>
      <c r="E16" s="10" t="s">
        <v>74</v>
      </c>
      <c r="F16" s="10" t="s">
        <v>23</v>
      </c>
      <c r="G16" s="12">
        <v>11</v>
      </c>
      <c r="H16" s="12">
        <v>0</v>
      </c>
      <c r="I16" s="12">
        <v>0</v>
      </c>
      <c r="J16" s="12">
        <v>0</v>
      </c>
      <c r="K16" s="12">
        <v>0</v>
      </c>
      <c r="L16" s="24" t="s">
        <v>93</v>
      </c>
      <c r="M16" s="26">
        <v>1735.15</v>
      </c>
      <c r="N16" s="106">
        <v>0</v>
      </c>
      <c r="O16" s="106">
        <v>0</v>
      </c>
      <c r="P16" s="26">
        <v>0</v>
      </c>
      <c r="Q16" s="26">
        <v>0</v>
      </c>
      <c r="R16" s="32">
        <v>1175.46</v>
      </c>
      <c r="S16" s="32"/>
    </row>
    <row r="17" spans="1:19" s="28" customFormat="1" ht="102.75" customHeight="1" x14ac:dyDescent="0.2">
      <c r="A17" s="132"/>
      <c r="B17" s="125"/>
      <c r="C17" s="21" t="s">
        <v>19</v>
      </c>
      <c r="D17" s="128"/>
      <c r="E17" s="10" t="s">
        <v>74</v>
      </c>
      <c r="F17" s="10" t="s">
        <v>23</v>
      </c>
      <c r="G17" s="12">
        <v>218</v>
      </c>
      <c r="H17" s="12">
        <v>0</v>
      </c>
      <c r="I17" s="12">
        <v>0</v>
      </c>
      <c r="J17" s="12">
        <v>0</v>
      </c>
      <c r="K17" s="12">
        <v>0</v>
      </c>
      <c r="L17" s="24" t="s">
        <v>93</v>
      </c>
      <c r="M17" s="26">
        <v>36095.26</v>
      </c>
      <c r="N17" s="106">
        <v>0</v>
      </c>
      <c r="O17" s="106">
        <v>0</v>
      </c>
      <c r="P17" s="26">
        <v>0</v>
      </c>
      <c r="Q17" s="26">
        <v>0</v>
      </c>
      <c r="R17" s="32">
        <v>24452.43</v>
      </c>
      <c r="S17" s="32"/>
    </row>
    <row r="18" spans="1:19" s="28" customFormat="1" ht="15.75" customHeight="1" x14ac:dyDescent="0.2">
      <c r="A18" s="132"/>
      <c r="B18" s="126"/>
      <c r="C18" s="21" t="s">
        <v>22</v>
      </c>
      <c r="D18" s="129"/>
      <c r="E18" s="10"/>
      <c r="F18" s="10"/>
      <c r="G18" s="12"/>
      <c r="H18" s="12"/>
      <c r="I18" s="12"/>
      <c r="J18" s="12"/>
      <c r="K18" s="12"/>
      <c r="L18" s="24" t="s">
        <v>77</v>
      </c>
      <c r="M18" s="26">
        <v>86.94</v>
      </c>
      <c r="N18" s="106">
        <v>0</v>
      </c>
      <c r="O18" s="106">
        <v>0</v>
      </c>
      <c r="P18" s="26">
        <v>0</v>
      </c>
      <c r="Q18" s="26">
        <v>0</v>
      </c>
      <c r="R18" s="32"/>
      <c r="S18" s="32"/>
    </row>
    <row r="19" spans="1:19" ht="48" customHeight="1" x14ac:dyDescent="0.2">
      <c r="A19" s="132">
        <v>3</v>
      </c>
      <c r="B19" s="124" t="s">
        <v>25</v>
      </c>
      <c r="C19" s="21" t="s">
        <v>16</v>
      </c>
      <c r="D19" s="127" t="s">
        <v>94</v>
      </c>
      <c r="E19" s="10" t="s">
        <v>74</v>
      </c>
      <c r="F19" s="10" t="s">
        <v>23</v>
      </c>
      <c r="G19" s="12">
        <v>206</v>
      </c>
      <c r="H19" s="12">
        <v>0</v>
      </c>
      <c r="I19" s="12">
        <v>0</v>
      </c>
      <c r="J19" s="12">
        <v>0</v>
      </c>
      <c r="K19" s="12">
        <v>0</v>
      </c>
      <c r="L19" s="29" t="s">
        <v>95</v>
      </c>
      <c r="M19" s="23">
        <v>7716.73</v>
      </c>
      <c r="N19" s="106">
        <v>0</v>
      </c>
      <c r="O19" s="106">
        <v>0</v>
      </c>
      <c r="P19" s="23">
        <v>0</v>
      </c>
      <c r="Q19" s="23">
        <v>0</v>
      </c>
      <c r="R19" s="32">
        <v>5886.11</v>
      </c>
      <c r="S19" s="32"/>
    </row>
    <row r="20" spans="1:19" ht="48" x14ac:dyDescent="0.2">
      <c r="A20" s="132"/>
      <c r="B20" s="125"/>
      <c r="C20" s="21" t="s">
        <v>17</v>
      </c>
      <c r="D20" s="128"/>
      <c r="E20" s="10" t="s">
        <v>74</v>
      </c>
      <c r="F20" s="10" t="s">
        <v>23</v>
      </c>
      <c r="G20" s="12">
        <v>20</v>
      </c>
      <c r="H20" s="12">
        <v>0</v>
      </c>
      <c r="I20" s="12">
        <v>0</v>
      </c>
      <c r="J20" s="12">
        <v>0</v>
      </c>
      <c r="K20" s="12">
        <v>0</v>
      </c>
      <c r="L20" s="29" t="s">
        <v>95</v>
      </c>
      <c r="M20" s="23">
        <v>388.32</v>
      </c>
      <c r="N20" s="106">
        <v>0</v>
      </c>
      <c r="O20" s="106">
        <v>0</v>
      </c>
      <c r="P20" s="23">
        <v>0</v>
      </c>
      <c r="Q20" s="23">
        <v>0</v>
      </c>
      <c r="R20" s="32">
        <v>296.2</v>
      </c>
      <c r="S20" s="32"/>
    </row>
    <row r="21" spans="1:19" ht="96" x14ac:dyDescent="0.2">
      <c r="A21" s="132"/>
      <c r="B21" s="125"/>
      <c r="C21" s="21" t="s">
        <v>18</v>
      </c>
      <c r="D21" s="128"/>
      <c r="E21" s="10" t="s">
        <v>74</v>
      </c>
      <c r="F21" s="10" t="s">
        <v>23</v>
      </c>
      <c r="G21" s="12">
        <v>20</v>
      </c>
      <c r="H21" s="12">
        <v>0</v>
      </c>
      <c r="I21" s="12">
        <v>0</v>
      </c>
      <c r="J21" s="12">
        <v>0</v>
      </c>
      <c r="K21" s="12">
        <v>0</v>
      </c>
      <c r="L21" s="29" t="s">
        <v>95</v>
      </c>
      <c r="M21" s="23">
        <v>1053.1299999999999</v>
      </c>
      <c r="N21" s="106">
        <v>0</v>
      </c>
      <c r="O21" s="106">
        <v>0</v>
      </c>
      <c r="P21" s="23">
        <v>0</v>
      </c>
      <c r="Q21" s="23">
        <v>0</v>
      </c>
      <c r="R21" s="32">
        <v>803.3</v>
      </c>
      <c r="S21" s="32"/>
    </row>
    <row r="22" spans="1:19" ht="96" x14ac:dyDescent="0.2">
      <c r="A22" s="132"/>
      <c r="B22" s="125"/>
      <c r="C22" s="21" t="s">
        <v>19</v>
      </c>
      <c r="D22" s="128"/>
      <c r="E22" s="10" t="s">
        <v>74</v>
      </c>
      <c r="F22" s="10" t="s">
        <v>23</v>
      </c>
      <c r="G22" s="12">
        <v>206</v>
      </c>
      <c r="H22" s="12">
        <v>0</v>
      </c>
      <c r="I22" s="12">
        <v>0</v>
      </c>
      <c r="J22" s="12">
        <v>0</v>
      </c>
      <c r="K22" s="12">
        <v>0</v>
      </c>
      <c r="L22" s="29" t="s">
        <v>95</v>
      </c>
      <c r="M22" s="23">
        <v>21907.530000000002</v>
      </c>
      <c r="N22" s="106">
        <v>0</v>
      </c>
      <c r="O22" s="106">
        <v>0</v>
      </c>
      <c r="P22" s="23">
        <v>0</v>
      </c>
      <c r="Q22" s="23">
        <v>0</v>
      </c>
      <c r="R22" s="32">
        <v>16710.47</v>
      </c>
      <c r="S22" s="32"/>
    </row>
    <row r="23" spans="1:19" x14ac:dyDescent="0.2">
      <c r="A23" s="132"/>
      <c r="B23" s="126"/>
      <c r="C23" s="21" t="s">
        <v>22</v>
      </c>
      <c r="D23" s="129"/>
      <c r="E23" s="10"/>
      <c r="F23" s="10"/>
      <c r="G23" s="12"/>
      <c r="H23" s="12"/>
      <c r="I23" s="12"/>
      <c r="J23" s="12"/>
      <c r="K23" s="12"/>
      <c r="L23" s="29" t="s">
        <v>76</v>
      </c>
      <c r="M23" s="23">
        <v>70.66</v>
      </c>
      <c r="N23" s="106">
        <v>0</v>
      </c>
      <c r="O23" s="106">
        <v>0</v>
      </c>
      <c r="P23" s="23">
        <v>0</v>
      </c>
      <c r="Q23" s="23">
        <v>0</v>
      </c>
      <c r="R23" s="30"/>
      <c r="S23" s="30"/>
    </row>
    <row r="24" spans="1:19" ht="48" customHeight="1" x14ac:dyDescent="0.2">
      <c r="A24" s="132">
        <v>5</v>
      </c>
      <c r="B24" s="124" t="s">
        <v>26</v>
      </c>
      <c r="C24" s="21" t="s">
        <v>16</v>
      </c>
      <c r="D24" s="127" t="s">
        <v>94</v>
      </c>
      <c r="E24" s="10" t="s">
        <v>74</v>
      </c>
      <c r="F24" s="10" t="s">
        <v>23</v>
      </c>
      <c r="G24" s="12">
        <v>167</v>
      </c>
      <c r="H24" s="12">
        <v>0</v>
      </c>
      <c r="I24" s="12">
        <v>0</v>
      </c>
      <c r="J24" s="12">
        <v>0</v>
      </c>
      <c r="K24" s="12">
        <v>0</v>
      </c>
      <c r="L24" s="22" t="s">
        <v>95</v>
      </c>
      <c r="M24" s="23">
        <v>8692.84</v>
      </c>
      <c r="N24" s="106">
        <v>0</v>
      </c>
      <c r="O24" s="106">
        <v>0</v>
      </c>
      <c r="P24" s="23">
        <v>0</v>
      </c>
      <c r="Q24" s="23">
        <v>0</v>
      </c>
      <c r="R24" s="30">
        <v>6209.13</v>
      </c>
      <c r="S24" s="30"/>
    </row>
    <row r="25" spans="1:19" ht="48" x14ac:dyDescent="0.2">
      <c r="A25" s="132"/>
      <c r="B25" s="125"/>
      <c r="C25" s="21" t="s">
        <v>17</v>
      </c>
      <c r="D25" s="128"/>
      <c r="E25" s="10" t="s">
        <v>74</v>
      </c>
      <c r="F25" s="10" t="s">
        <v>23</v>
      </c>
      <c r="G25" s="12">
        <v>28</v>
      </c>
      <c r="H25" s="12">
        <v>0</v>
      </c>
      <c r="I25" s="12">
        <v>0</v>
      </c>
      <c r="J25" s="12">
        <v>0</v>
      </c>
      <c r="K25" s="12">
        <v>0</v>
      </c>
      <c r="L25" s="22" t="s">
        <v>95</v>
      </c>
      <c r="M25" s="23">
        <v>437.45</v>
      </c>
      <c r="N25" s="106">
        <v>0</v>
      </c>
      <c r="O25" s="106">
        <v>0</v>
      </c>
      <c r="P25" s="23">
        <v>0</v>
      </c>
      <c r="Q25" s="23">
        <v>0</v>
      </c>
      <c r="R25" s="30">
        <v>312.45999999999998</v>
      </c>
      <c r="S25" s="30"/>
    </row>
    <row r="26" spans="1:19" ht="102.75" customHeight="1" x14ac:dyDescent="0.2">
      <c r="A26" s="132"/>
      <c r="B26" s="125"/>
      <c r="C26" s="21" t="s">
        <v>18</v>
      </c>
      <c r="D26" s="128"/>
      <c r="E26" s="10" t="s">
        <v>74</v>
      </c>
      <c r="F26" s="10" t="s">
        <v>23</v>
      </c>
      <c r="G26" s="12">
        <v>28</v>
      </c>
      <c r="H26" s="12">
        <v>0</v>
      </c>
      <c r="I26" s="12">
        <v>0</v>
      </c>
      <c r="J26" s="12">
        <v>0</v>
      </c>
      <c r="K26" s="12">
        <v>0</v>
      </c>
      <c r="L26" s="22" t="s">
        <v>95</v>
      </c>
      <c r="M26" s="23">
        <v>1186.3399999999999</v>
      </c>
      <c r="N26" s="106">
        <v>0</v>
      </c>
      <c r="O26" s="106">
        <v>0</v>
      </c>
      <c r="P26" s="23">
        <v>0</v>
      </c>
      <c r="Q26" s="23">
        <v>0</v>
      </c>
      <c r="R26" s="30">
        <v>847.38</v>
      </c>
      <c r="S26" s="30"/>
    </row>
    <row r="27" spans="1:19" ht="99" customHeight="1" x14ac:dyDescent="0.2">
      <c r="A27" s="132"/>
      <c r="B27" s="125"/>
      <c r="C27" s="21" t="s">
        <v>19</v>
      </c>
      <c r="D27" s="128"/>
      <c r="E27" s="10" t="s">
        <v>74</v>
      </c>
      <c r="F27" s="10" t="s">
        <v>23</v>
      </c>
      <c r="G27" s="12">
        <v>167</v>
      </c>
      <c r="H27" s="12">
        <v>0</v>
      </c>
      <c r="I27" s="12">
        <v>0</v>
      </c>
      <c r="J27" s="12">
        <v>0</v>
      </c>
      <c r="K27" s="12">
        <v>0</v>
      </c>
      <c r="L27" s="22" t="s">
        <v>95</v>
      </c>
      <c r="M27" s="23">
        <v>24678.68</v>
      </c>
      <c r="N27" s="106">
        <v>0</v>
      </c>
      <c r="O27" s="106">
        <v>0</v>
      </c>
      <c r="P27" s="23">
        <v>0</v>
      </c>
      <c r="Q27" s="23">
        <v>0</v>
      </c>
      <c r="R27" s="30">
        <v>17627.53</v>
      </c>
      <c r="S27" s="30"/>
    </row>
    <row r="28" spans="1:19" ht="20.25" customHeight="1" x14ac:dyDescent="0.2">
      <c r="A28" s="132"/>
      <c r="B28" s="126"/>
      <c r="C28" s="21" t="s">
        <v>22</v>
      </c>
      <c r="D28" s="129"/>
      <c r="E28" s="10"/>
      <c r="F28" s="10"/>
      <c r="G28" s="12"/>
      <c r="H28" s="12"/>
      <c r="I28" s="12"/>
      <c r="J28" s="12"/>
      <c r="K28" s="12"/>
      <c r="L28" s="22" t="s">
        <v>76</v>
      </c>
      <c r="M28" s="23">
        <v>666.06</v>
      </c>
      <c r="N28" s="106">
        <v>0</v>
      </c>
      <c r="O28" s="106">
        <v>0</v>
      </c>
      <c r="P28" s="23">
        <v>0</v>
      </c>
      <c r="Q28" s="23">
        <v>0</v>
      </c>
      <c r="R28" s="30"/>
      <c r="S28" s="30"/>
    </row>
    <row r="29" spans="1:19" ht="48" customHeight="1" x14ac:dyDescent="0.2">
      <c r="A29" s="132">
        <v>6</v>
      </c>
      <c r="B29" s="124" t="s">
        <v>27</v>
      </c>
      <c r="C29" s="21" t="s">
        <v>16</v>
      </c>
      <c r="D29" s="127" t="s">
        <v>94</v>
      </c>
      <c r="E29" s="10" t="s">
        <v>74</v>
      </c>
      <c r="F29" s="10" t="s">
        <v>23</v>
      </c>
      <c r="G29" s="12">
        <v>143</v>
      </c>
      <c r="H29" s="12">
        <v>0</v>
      </c>
      <c r="I29" s="12">
        <v>0</v>
      </c>
      <c r="J29" s="12">
        <v>0</v>
      </c>
      <c r="K29" s="12">
        <v>0</v>
      </c>
      <c r="L29" s="24" t="s">
        <v>93</v>
      </c>
      <c r="M29" s="23">
        <v>6276.85</v>
      </c>
      <c r="N29" s="106">
        <v>0</v>
      </c>
      <c r="O29" s="106">
        <v>0</v>
      </c>
      <c r="P29" s="23">
        <v>0</v>
      </c>
      <c r="Q29" s="23">
        <v>0</v>
      </c>
      <c r="R29" s="30">
        <v>4007.89</v>
      </c>
      <c r="S29" s="30"/>
    </row>
    <row r="30" spans="1:19" ht="48" x14ac:dyDescent="0.2">
      <c r="A30" s="132"/>
      <c r="B30" s="125"/>
      <c r="C30" s="21" t="s">
        <v>17</v>
      </c>
      <c r="D30" s="128"/>
      <c r="E30" s="10" t="s">
        <v>74</v>
      </c>
      <c r="F30" s="10" t="s">
        <v>23</v>
      </c>
      <c r="G30" s="12">
        <v>9</v>
      </c>
      <c r="H30" s="12">
        <v>0</v>
      </c>
      <c r="I30" s="12">
        <v>0</v>
      </c>
      <c r="J30" s="12">
        <v>0</v>
      </c>
      <c r="K30" s="12">
        <v>0</v>
      </c>
      <c r="L30" s="24" t="s">
        <v>93</v>
      </c>
      <c r="M30" s="23">
        <v>315.87</v>
      </c>
      <c r="N30" s="106">
        <v>0</v>
      </c>
      <c r="O30" s="106">
        <v>0</v>
      </c>
      <c r="P30" s="23">
        <v>0</v>
      </c>
      <c r="Q30" s="23">
        <v>0</v>
      </c>
      <c r="R30" s="30">
        <v>201.69</v>
      </c>
      <c r="S30" s="30"/>
    </row>
    <row r="31" spans="1:19" ht="96" x14ac:dyDescent="0.2">
      <c r="A31" s="132"/>
      <c r="B31" s="125"/>
      <c r="C31" s="21" t="s">
        <v>18</v>
      </c>
      <c r="D31" s="128"/>
      <c r="E31" s="10" t="s">
        <v>74</v>
      </c>
      <c r="F31" s="10" t="s">
        <v>23</v>
      </c>
      <c r="G31" s="12">
        <v>9</v>
      </c>
      <c r="H31" s="12">
        <v>0</v>
      </c>
      <c r="I31" s="12">
        <v>0</v>
      </c>
      <c r="J31" s="12">
        <v>0</v>
      </c>
      <c r="K31" s="12">
        <v>0</v>
      </c>
      <c r="L31" s="24" t="s">
        <v>93</v>
      </c>
      <c r="M31" s="23">
        <v>856.63</v>
      </c>
      <c r="N31" s="106">
        <v>0</v>
      </c>
      <c r="O31" s="106">
        <v>0</v>
      </c>
      <c r="P31" s="23">
        <v>0</v>
      </c>
      <c r="Q31" s="23">
        <v>0</v>
      </c>
      <c r="R31" s="30">
        <v>546.98</v>
      </c>
      <c r="S31" s="30"/>
    </row>
    <row r="32" spans="1:19" ht="96" x14ac:dyDescent="0.2">
      <c r="A32" s="132"/>
      <c r="B32" s="125"/>
      <c r="C32" s="21" t="s">
        <v>19</v>
      </c>
      <c r="D32" s="128"/>
      <c r="E32" s="10" t="s">
        <v>74</v>
      </c>
      <c r="F32" s="10" t="s">
        <v>23</v>
      </c>
      <c r="G32" s="12">
        <v>143</v>
      </c>
      <c r="H32" s="12">
        <v>0</v>
      </c>
      <c r="I32" s="12">
        <v>0</v>
      </c>
      <c r="J32" s="12">
        <v>0</v>
      </c>
      <c r="K32" s="12">
        <v>0</v>
      </c>
      <c r="L32" s="24" t="s">
        <v>93</v>
      </c>
      <c r="M32" s="23">
        <v>17819.79</v>
      </c>
      <c r="N32" s="106">
        <v>0</v>
      </c>
      <c r="O32" s="106">
        <v>0</v>
      </c>
      <c r="P32" s="23">
        <v>0</v>
      </c>
      <c r="Q32" s="23">
        <v>0</v>
      </c>
      <c r="R32" s="30">
        <v>11378.27</v>
      </c>
      <c r="S32" s="30"/>
    </row>
    <row r="33" spans="1:22" x14ac:dyDescent="0.2">
      <c r="A33" s="132"/>
      <c r="B33" s="126"/>
      <c r="C33" s="21" t="s">
        <v>22</v>
      </c>
      <c r="D33" s="129"/>
      <c r="E33" s="10"/>
      <c r="F33" s="10"/>
      <c r="G33" s="12"/>
      <c r="H33" s="12"/>
      <c r="I33" s="12"/>
      <c r="J33" s="12"/>
      <c r="K33" s="12"/>
      <c r="L33" s="24" t="s">
        <v>77</v>
      </c>
      <c r="M33" s="23">
        <v>14.15</v>
      </c>
      <c r="N33" s="106">
        <v>0</v>
      </c>
      <c r="O33" s="106">
        <v>0</v>
      </c>
      <c r="P33" s="23">
        <v>0</v>
      </c>
      <c r="Q33" s="23">
        <v>0</v>
      </c>
      <c r="R33" s="30"/>
      <c r="S33" s="30"/>
    </row>
    <row r="34" spans="1:22" ht="48" customHeight="1" x14ac:dyDescent="0.2">
      <c r="A34" s="132">
        <v>9</v>
      </c>
      <c r="B34" s="124" t="s">
        <v>28</v>
      </c>
      <c r="C34" s="21" t="s">
        <v>16</v>
      </c>
      <c r="D34" s="127" t="s">
        <v>94</v>
      </c>
      <c r="E34" s="10" t="s">
        <v>74</v>
      </c>
      <c r="F34" s="10" t="s">
        <v>23</v>
      </c>
      <c r="G34" s="12">
        <v>191</v>
      </c>
      <c r="H34" s="12">
        <v>0</v>
      </c>
      <c r="I34" s="12">
        <v>0</v>
      </c>
      <c r="J34" s="12">
        <v>0</v>
      </c>
      <c r="K34" s="12">
        <v>0</v>
      </c>
      <c r="L34" s="24" t="s">
        <v>93</v>
      </c>
      <c r="M34" s="23">
        <v>8479.630000000001</v>
      </c>
      <c r="N34" s="106">
        <v>0</v>
      </c>
      <c r="O34" s="106">
        <v>0</v>
      </c>
      <c r="P34" s="23">
        <v>0</v>
      </c>
      <c r="Q34" s="23">
        <v>0</v>
      </c>
      <c r="R34" s="30">
        <v>6563.31</v>
      </c>
      <c r="S34" s="30"/>
    </row>
    <row r="35" spans="1:22" ht="48" x14ac:dyDescent="0.2">
      <c r="A35" s="132"/>
      <c r="B35" s="125"/>
      <c r="C35" s="21" t="s">
        <v>17</v>
      </c>
      <c r="D35" s="128"/>
      <c r="E35" s="10" t="s">
        <v>74</v>
      </c>
      <c r="F35" s="10" t="s">
        <v>23</v>
      </c>
      <c r="G35" s="12">
        <v>41</v>
      </c>
      <c r="H35" s="12">
        <v>0</v>
      </c>
      <c r="I35" s="12">
        <v>0</v>
      </c>
      <c r="J35" s="12">
        <v>0</v>
      </c>
      <c r="K35" s="12">
        <v>0</v>
      </c>
      <c r="L35" s="24" t="s">
        <v>93</v>
      </c>
      <c r="M35" s="23">
        <v>426.71</v>
      </c>
      <c r="N35" s="106">
        <v>0</v>
      </c>
      <c r="O35" s="106">
        <v>0</v>
      </c>
      <c r="P35" s="23">
        <v>0</v>
      </c>
      <c r="Q35" s="23">
        <v>0</v>
      </c>
      <c r="R35" s="30">
        <v>330.28</v>
      </c>
      <c r="S35" s="30"/>
    </row>
    <row r="36" spans="1:22" ht="96" x14ac:dyDescent="0.2">
      <c r="A36" s="132"/>
      <c r="B36" s="125"/>
      <c r="C36" s="21" t="s">
        <v>18</v>
      </c>
      <c r="D36" s="128"/>
      <c r="E36" s="10" t="s">
        <v>74</v>
      </c>
      <c r="F36" s="10" t="s">
        <v>23</v>
      </c>
      <c r="G36" s="12">
        <v>41</v>
      </c>
      <c r="H36" s="12">
        <v>0</v>
      </c>
      <c r="I36" s="12">
        <v>0</v>
      </c>
      <c r="J36" s="12">
        <v>0</v>
      </c>
      <c r="K36" s="12">
        <v>0</v>
      </c>
      <c r="L36" s="24" t="s">
        <v>93</v>
      </c>
      <c r="M36" s="23">
        <v>1157.25</v>
      </c>
      <c r="N36" s="106">
        <v>0</v>
      </c>
      <c r="O36" s="106">
        <v>0</v>
      </c>
      <c r="P36" s="23">
        <v>0</v>
      </c>
      <c r="Q36" s="23">
        <v>0</v>
      </c>
      <c r="R36" s="30">
        <v>895.72</v>
      </c>
      <c r="S36" s="30"/>
    </row>
    <row r="37" spans="1:22" ht="96" x14ac:dyDescent="0.2">
      <c r="A37" s="132"/>
      <c r="B37" s="125"/>
      <c r="C37" s="21" t="s">
        <v>19</v>
      </c>
      <c r="D37" s="128"/>
      <c r="E37" s="10" t="s">
        <v>74</v>
      </c>
      <c r="F37" s="10" t="s">
        <v>23</v>
      </c>
      <c r="G37" s="12">
        <v>191</v>
      </c>
      <c r="H37" s="12">
        <v>0</v>
      </c>
      <c r="I37" s="12">
        <v>0</v>
      </c>
      <c r="J37" s="12">
        <v>0</v>
      </c>
      <c r="K37" s="12">
        <v>0</v>
      </c>
      <c r="L37" s="24" t="s">
        <v>93</v>
      </c>
      <c r="M37" s="23">
        <v>24073.43</v>
      </c>
      <c r="N37" s="106">
        <v>0</v>
      </c>
      <c r="O37" s="106">
        <v>0</v>
      </c>
      <c r="P37" s="23">
        <v>0</v>
      </c>
      <c r="Q37" s="23">
        <v>0</v>
      </c>
      <c r="R37" s="30">
        <v>18633.04</v>
      </c>
      <c r="S37" s="30"/>
    </row>
    <row r="38" spans="1:22" x14ac:dyDescent="0.2">
      <c r="A38" s="132"/>
      <c r="B38" s="126"/>
      <c r="C38" s="21" t="s">
        <v>22</v>
      </c>
      <c r="D38" s="129"/>
      <c r="E38" s="10"/>
      <c r="F38" s="10"/>
      <c r="G38" s="12"/>
      <c r="H38" s="12"/>
      <c r="I38" s="12"/>
      <c r="J38" s="12"/>
      <c r="K38" s="12"/>
      <c r="L38" s="24" t="s">
        <v>77</v>
      </c>
      <c r="M38" s="23">
        <v>0</v>
      </c>
      <c r="N38" s="106">
        <v>0</v>
      </c>
      <c r="O38" s="106">
        <v>0</v>
      </c>
      <c r="P38" s="23">
        <v>0</v>
      </c>
      <c r="Q38" s="23">
        <v>0</v>
      </c>
      <c r="R38" s="30"/>
      <c r="S38" s="30"/>
    </row>
    <row r="39" spans="1:22" ht="48" customHeight="1" x14ac:dyDescent="0.2">
      <c r="A39" s="132">
        <v>10</v>
      </c>
      <c r="B39" s="124" t="s">
        <v>29</v>
      </c>
      <c r="C39" s="21" t="s">
        <v>16</v>
      </c>
      <c r="D39" s="127" t="s">
        <v>94</v>
      </c>
      <c r="E39" s="10" t="s">
        <v>74</v>
      </c>
      <c r="F39" s="10" t="s">
        <v>23</v>
      </c>
      <c r="G39" s="12">
        <v>156</v>
      </c>
      <c r="H39" s="12">
        <v>0</v>
      </c>
      <c r="I39" s="12">
        <v>0</v>
      </c>
      <c r="J39" s="12">
        <v>0</v>
      </c>
      <c r="K39" s="12">
        <v>0</v>
      </c>
      <c r="L39" s="24" t="s">
        <v>93</v>
      </c>
      <c r="M39" s="23">
        <v>7336.28</v>
      </c>
      <c r="N39" s="106">
        <v>0</v>
      </c>
      <c r="O39" s="106">
        <v>0</v>
      </c>
      <c r="P39" s="23">
        <v>0</v>
      </c>
      <c r="Q39" s="23">
        <v>0</v>
      </c>
      <c r="R39" s="30">
        <v>5279.24</v>
      </c>
      <c r="S39" s="30"/>
    </row>
    <row r="40" spans="1:22" ht="48" x14ac:dyDescent="0.2">
      <c r="A40" s="132"/>
      <c r="B40" s="125"/>
      <c r="C40" s="21" t="s">
        <v>17</v>
      </c>
      <c r="D40" s="128"/>
      <c r="E40" s="10" t="s">
        <v>74</v>
      </c>
      <c r="F40" s="10" t="s">
        <v>23</v>
      </c>
      <c r="G40" s="12">
        <v>28</v>
      </c>
      <c r="H40" s="12">
        <v>0</v>
      </c>
      <c r="I40" s="12">
        <v>0</v>
      </c>
      <c r="J40" s="12">
        <v>0</v>
      </c>
      <c r="K40" s="12">
        <v>0</v>
      </c>
      <c r="L40" s="24" t="s">
        <v>93</v>
      </c>
      <c r="M40" s="23">
        <v>369.17</v>
      </c>
      <c r="N40" s="106">
        <v>0</v>
      </c>
      <c r="O40" s="106">
        <v>0</v>
      </c>
      <c r="P40" s="23">
        <v>0</v>
      </c>
      <c r="Q40" s="23">
        <v>0</v>
      </c>
      <c r="R40" s="30">
        <v>265.66000000000003</v>
      </c>
      <c r="S40" s="30"/>
    </row>
    <row r="41" spans="1:22" ht="102" customHeight="1" x14ac:dyDescent="0.2">
      <c r="A41" s="132"/>
      <c r="B41" s="125"/>
      <c r="C41" s="21" t="s">
        <v>18</v>
      </c>
      <c r="D41" s="128"/>
      <c r="E41" s="10" t="s">
        <v>74</v>
      </c>
      <c r="F41" s="10" t="s">
        <v>23</v>
      </c>
      <c r="G41" s="12">
        <v>28</v>
      </c>
      <c r="H41" s="12">
        <v>0</v>
      </c>
      <c r="I41" s="12">
        <v>0</v>
      </c>
      <c r="J41" s="12">
        <v>0</v>
      </c>
      <c r="K41" s="12">
        <v>0</v>
      </c>
      <c r="L41" s="24" t="s">
        <v>93</v>
      </c>
      <c r="M41" s="23">
        <v>1001.21</v>
      </c>
      <c r="N41" s="106">
        <v>0</v>
      </c>
      <c r="O41" s="106">
        <v>0</v>
      </c>
      <c r="P41" s="23">
        <v>0</v>
      </c>
      <c r="Q41" s="23">
        <v>0</v>
      </c>
      <c r="R41" s="30">
        <v>720.48</v>
      </c>
      <c r="S41" s="30"/>
    </row>
    <row r="42" spans="1:22" ht="102" customHeight="1" x14ac:dyDescent="0.2">
      <c r="A42" s="132"/>
      <c r="B42" s="125"/>
      <c r="C42" s="21" t="s">
        <v>19</v>
      </c>
      <c r="D42" s="128"/>
      <c r="E42" s="10" t="s">
        <v>74</v>
      </c>
      <c r="F42" s="10" t="s">
        <v>23</v>
      </c>
      <c r="G42" s="12">
        <v>156</v>
      </c>
      <c r="H42" s="12">
        <v>0</v>
      </c>
      <c r="I42" s="12">
        <v>0</v>
      </c>
      <c r="J42" s="12">
        <v>0</v>
      </c>
      <c r="K42" s="12">
        <v>0</v>
      </c>
      <c r="L42" s="24" t="s">
        <v>93</v>
      </c>
      <c r="M42" s="23">
        <v>20827.48</v>
      </c>
      <c r="N42" s="106">
        <v>0</v>
      </c>
      <c r="O42" s="106">
        <v>0</v>
      </c>
      <c r="P42" s="23">
        <v>0</v>
      </c>
      <c r="Q42" s="23">
        <v>0</v>
      </c>
      <c r="R42" s="30">
        <v>14987.59</v>
      </c>
      <c r="S42" s="30"/>
    </row>
    <row r="43" spans="1:22" ht="30.75" customHeight="1" x14ac:dyDescent="0.2">
      <c r="A43" s="132"/>
      <c r="B43" s="126"/>
      <c r="C43" s="21" t="s">
        <v>22</v>
      </c>
      <c r="D43" s="129"/>
      <c r="E43" s="10"/>
      <c r="F43" s="10"/>
      <c r="G43" s="12"/>
      <c r="H43" s="12"/>
      <c r="I43" s="12"/>
      <c r="J43" s="12"/>
      <c r="K43" s="12"/>
      <c r="L43" s="24" t="s">
        <v>77</v>
      </c>
      <c r="M43" s="23">
        <v>0</v>
      </c>
      <c r="N43" s="106">
        <v>0</v>
      </c>
      <c r="O43" s="106">
        <v>0</v>
      </c>
      <c r="P43" s="23">
        <v>0</v>
      </c>
      <c r="Q43" s="23">
        <v>0</v>
      </c>
      <c r="R43" s="30"/>
      <c r="S43" s="30"/>
    </row>
    <row r="44" spans="1:22" ht="63.75" customHeight="1" x14ac:dyDescent="0.2">
      <c r="A44" s="132">
        <v>8</v>
      </c>
      <c r="B44" s="124" t="s">
        <v>30</v>
      </c>
      <c r="C44" s="21" t="s">
        <v>16</v>
      </c>
      <c r="D44" s="127" t="s">
        <v>97</v>
      </c>
      <c r="E44" s="10" t="s">
        <v>74</v>
      </c>
      <c r="F44" s="10" t="s">
        <v>23</v>
      </c>
      <c r="G44" s="12">
        <v>318</v>
      </c>
      <c r="H44" s="12">
        <v>510</v>
      </c>
      <c r="I44" s="12">
        <v>0</v>
      </c>
      <c r="J44" s="12">
        <v>510</v>
      </c>
      <c r="K44" s="12">
        <v>510</v>
      </c>
      <c r="L44" s="24" t="s">
        <v>270</v>
      </c>
      <c r="M44" s="23">
        <v>18395.740000000002</v>
      </c>
      <c r="N44" s="106">
        <v>24850.849673562996</v>
      </c>
      <c r="O44" s="106">
        <v>24527.357450939275</v>
      </c>
      <c r="P44" s="23">
        <v>24527.357450939275</v>
      </c>
      <c r="Q44" s="23">
        <v>24527.357450939275</v>
      </c>
      <c r="R44" s="30">
        <v>12658.44</v>
      </c>
      <c r="S44" s="30">
        <f>T53*T44</f>
        <v>17491.452673562995</v>
      </c>
      <c r="T44" s="30">
        <f>R44/R53</f>
        <v>0.12531705608015581</v>
      </c>
      <c r="V44" s="30"/>
    </row>
    <row r="45" spans="1:22" ht="60" x14ac:dyDescent="0.2">
      <c r="A45" s="132"/>
      <c r="B45" s="125"/>
      <c r="C45" s="21" t="s">
        <v>17</v>
      </c>
      <c r="D45" s="128"/>
      <c r="E45" s="10" t="s">
        <v>74</v>
      </c>
      <c r="F45" s="10" t="s">
        <v>23</v>
      </c>
      <c r="G45" s="12">
        <v>68</v>
      </c>
      <c r="H45" s="12">
        <v>108</v>
      </c>
      <c r="I45" s="12">
        <v>0</v>
      </c>
      <c r="J45" s="12">
        <v>108</v>
      </c>
      <c r="K45" s="12">
        <v>108</v>
      </c>
      <c r="L45" s="24" t="s">
        <v>270</v>
      </c>
      <c r="M45" s="23">
        <v>925.71</v>
      </c>
      <c r="N45" s="106">
        <v>2438.6686206119889</v>
      </c>
      <c r="O45" s="106">
        <v>1952.6546825483902</v>
      </c>
      <c r="P45" s="23">
        <v>1952.6546825483902</v>
      </c>
      <c r="Q45" s="23">
        <v>1952.6546825483902</v>
      </c>
      <c r="R45" s="30">
        <v>637</v>
      </c>
      <c r="S45" s="30">
        <f>T53*T45</f>
        <v>880.207620611989</v>
      </c>
      <c r="T45" s="30">
        <f>R45/R53</f>
        <v>6.3062245207987115E-3</v>
      </c>
      <c r="V45" s="30"/>
    </row>
    <row r="46" spans="1:22" ht="102.75" customHeight="1" x14ac:dyDescent="0.2">
      <c r="A46" s="132"/>
      <c r="B46" s="125"/>
      <c r="C46" s="21" t="s">
        <v>18</v>
      </c>
      <c r="D46" s="128"/>
      <c r="E46" s="10" t="s">
        <v>74</v>
      </c>
      <c r="F46" s="10" t="s">
        <v>23</v>
      </c>
      <c r="G46" s="12">
        <v>68</v>
      </c>
      <c r="H46" s="12">
        <v>108</v>
      </c>
      <c r="I46" s="12">
        <v>0</v>
      </c>
      <c r="J46" s="12">
        <v>108</v>
      </c>
      <c r="K46" s="12">
        <v>108</v>
      </c>
      <c r="L46" s="24" t="s">
        <v>270</v>
      </c>
      <c r="M46" s="23">
        <v>2510.5299999999997</v>
      </c>
      <c r="N46" s="106">
        <v>8199.3995398933057</v>
      </c>
      <c r="O46" s="106">
        <v>6233.2308093488737</v>
      </c>
      <c r="P46" s="23">
        <v>6233.2308093488737</v>
      </c>
      <c r="Q46" s="23">
        <v>6233.2308093488737</v>
      </c>
      <c r="R46" s="30">
        <v>1727.54</v>
      </c>
      <c r="S46" s="30">
        <f>T53*T46</f>
        <v>2387.1175398933055</v>
      </c>
      <c r="T46" s="30">
        <f>R46/R53</f>
        <v>1.7102441300880074E-2</v>
      </c>
      <c r="V46" s="30"/>
    </row>
    <row r="47" spans="1:22" ht="105.75" customHeight="1" x14ac:dyDescent="0.2">
      <c r="A47" s="132"/>
      <c r="B47" s="125"/>
      <c r="C47" s="21" t="s">
        <v>19</v>
      </c>
      <c r="D47" s="128"/>
      <c r="E47" s="10" t="s">
        <v>74</v>
      </c>
      <c r="F47" s="10" t="s">
        <v>23</v>
      </c>
      <c r="G47" s="12">
        <v>318</v>
      </c>
      <c r="H47" s="12">
        <v>510</v>
      </c>
      <c r="I47" s="12">
        <v>0</v>
      </c>
      <c r="J47" s="12">
        <v>510</v>
      </c>
      <c r="K47" s="12">
        <v>510</v>
      </c>
      <c r="L47" s="24" t="s">
        <v>270</v>
      </c>
      <c r="M47" s="23">
        <v>43342</v>
      </c>
      <c r="N47" s="106">
        <v>54851.802910336475</v>
      </c>
      <c r="O47" s="106">
        <v>62616.068587118803</v>
      </c>
      <c r="P47" s="23">
        <v>62616.068587118803</v>
      </c>
      <c r="Q47" s="23">
        <v>62616.068587118803</v>
      </c>
      <c r="R47" s="30">
        <f>35936.92-8882.94</f>
        <v>27053.979999999996</v>
      </c>
      <c r="S47" s="30">
        <f>T53*T47</f>
        <v>37383.232910336475</v>
      </c>
      <c r="T47" s="30">
        <f>R47/R53</f>
        <v>0.26783119632841113</v>
      </c>
      <c r="V47" s="30"/>
    </row>
    <row r="48" spans="1:22" ht="48" customHeight="1" x14ac:dyDescent="0.2">
      <c r="A48" s="132"/>
      <c r="B48" s="125"/>
      <c r="C48" s="21" t="s">
        <v>31</v>
      </c>
      <c r="D48" s="128"/>
      <c r="E48" s="10" t="s">
        <v>74</v>
      </c>
      <c r="F48" s="10" t="s">
        <v>23</v>
      </c>
      <c r="G48" s="12">
        <v>563</v>
      </c>
      <c r="H48" s="12">
        <v>366</v>
      </c>
      <c r="I48" s="12">
        <v>355</v>
      </c>
      <c r="J48" s="12">
        <v>355</v>
      </c>
      <c r="K48" s="12">
        <v>355</v>
      </c>
      <c r="L48" s="24" t="s">
        <v>270</v>
      </c>
      <c r="M48" s="23">
        <v>30903.279999999999</v>
      </c>
      <c r="N48" s="106">
        <v>41895.132355026391</v>
      </c>
      <c r="O48" s="106">
        <v>43650.585491398662</v>
      </c>
      <c r="P48" s="23">
        <v>43650.585491398662</v>
      </c>
      <c r="Q48" s="23">
        <v>43650.585491398662</v>
      </c>
      <c r="R48" s="30">
        <v>27033.19</v>
      </c>
      <c r="S48" s="30">
        <f>T53*T48</f>
        <v>37354.505255026394</v>
      </c>
      <c r="T48" s="30">
        <f>R48/R53</f>
        <v>0.26762537779185325</v>
      </c>
      <c r="V48" s="30"/>
    </row>
    <row r="49" spans="1:22" ht="60" x14ac:dyDescent="0.2">
      <c r="A49" s="132"/>
      <c r="B49" s="125"/>
      <c r="C49" s="21" t="s">
        <v>32</v>
      </c>
      <c r="D49" s="128"/>
      <c r="E49" s="10" t="s">
        <v>74</v>
      </c>
      <c r="F49" s="10" t="s">
        <v>23</v>
      </c>
      <c r="G49" s="12">
        <v>407</v>
      </c>
      <c r="H49" s="12">
        <v>419</v>
      </c>
      <c r="I49" s="12">
        <v>417</v>
      </c>
      <c r="J49" s="12">
        <v>417</v>
      </c>
      <c r="K49" s="12">
        <v>417</v>
      </c>
      <c r="L49" s="24" t="s">
        <v>270</v>
      </c>
      <c r="M49" s="23">
        <v>32930.17</v>
      </c>
      <c r="N49" s="106">
        <v>45052.02574303162</v>
      </c>
      <c r="O49" s="106">
        <v>47087.375651108334</v>
      </c>
      <c r="P49" s="23">
        <v>47087.375651108334</v>
      </c>
      <c r="Q49" s="23">
        <v>47087.375651108334</v>
      </c>
      <c r="R49" s="30">
        <v>28724.6</v>
      </c>
      <c r="S49" s="30">
        <f>T53*T49</f>
        <v>39691.698303031619</v>
      </c>
      <c r="T49" s="30">
        <f>R49/R53</f>
        <v>0.28437013637383779</v>
      </c>
      <c r="V49" s="30"/>
    </row>
    <row r="50" spans="1:22" ht="60" x14ac:dyDescent="0.2">
      <c r="A50" s="132"/>
      <c r="B50" s="125"/>
      <c r="C50" s="12" t="s">
        <v>33</v>
      </c>
      <c r="D50" s="128"/>
      <c r="E50" s="10" t="s">
        <v>74</v>
      </c>
      <c r="F50" s="10" t="s">
        <v>23</v>
      </c>
      <c r="G50" s="12">
        <v>45</v>
      </c>
      <c r="H50" s="12">
        <v>60</v>
      </c>
      <c r="I50" s="12">
        <v>71</v>
      </c>
      <c r="J50" s="12">
        <v>71</v>
      </c>
      <c r="K50" s="12">
        <v>71</v>
      </c>
      <c r="L50" s="24" t="s">
        <v>270</v>
      </c>
      <c r="M50" s="23">
        <v>3641.55</v>
      </c>
      <c r="N50" s="106">
        <v>5317.3383375372359</v>
      </c>
      <c r="O50" s="106">
        <v>5648.5917448116888</v>
      </c>
      <c r="P50" s="23">
        <v>5648.5917448116888</v>
      </c>
      <c r="Q50" s="23">
        <v>5648.5917448116888</v>
      </c>
      <c r="R50" s="30">
        <v>3176.56</v>
      </c>
      <c r="S50" s="30">
        <f>T53*T50</f>
        <v>4389.3756975372362</v>
      </c>
      <c r="T50" s="30">
        <f>R50/R53</f>
        <v>3.1447567604063351E-2</v>
      </c>
      <c r="V50" s="30"/>
    </row>
    <row r="51" spans="1:22" x14ac:dyDescent="0.2">
      <c r="A51" s="132"/>
      <c r="B51" s="125"/>
      <c r="C51" s="12" t="s">
        <v>99</v>
      </c>
      <c r="D51" s="128"/>
      <c r="E51" s="10"/>
      <c r="F51" s="10"/>
      <c r="G51" s="12"/>
      <c r="H51" s="12"/>
      <c r="I51" s="12"/>
      <c r="J51" s="12"/>
      <c r="K51" s="12"/>
      <c r="L51" s="24" t="s">
        <v>100</v>
      </c>
      <c r="M51" s="23">
        <v>87.48</v>
      </c>
      <c r="N51" s="106">
        <v>87.12</v>
      </c>
      <c r="O51" s="106">
        <v>0</v>
      </c>
      <c r="P51" s="23">
        <v>0</v>
      </c>
      <c r="Q51" s="23">
        <v>0</v>
      </c>
      <c r="S51" s="30"/>
      <c r="V51" s="30"/>
    </row>
    <row r="52" spans="1:22" x14ac:dyDescent="0.2">
      <c r="A52" s="132"/>
      <c r="B52" s="125"/>
      <c r="C52" s="12" t="s">
        <v>22</v>
      </c>
      <c r="D52" s="128"/>
      <c r="E52" s="10"/>
      <c r="F52" s="10"/>
      <c r="G52" s="12"/>
      <c r="H52" s="12"/>
      <c r="I52" s="12"/>
      <c r="J52" s="12"/>
      <c r="K52" s="12"/>
      <c r="L52" s="24" t="s">
        <v>98</v>
      </c>
      <c r="M52" s="23">
        <v>1740.37</v>
      </c>
      <c r="N52" s="106">
        <v>1318.79</v>
      </c>
      <c r="O52" s="106">
        <v>0</v>
      </c>
      <c r="P52" s="23">
        <v>0</v>
      </c>
      <c r="Q52" s="23">
        <v>0</v>
      </c>
      <c r="R52" s="30"/>
      <c r="S52" s="30"/>
    </row>
    <row r="53" spans="1:22" x14ac:dyDescent="0.2">
      <c r="A53" s="132"/>
      <c r="B53" s="126"/>
      <c r="C53" s="21" t="s">
        <v>22</v>
      </c>
      <c r="D53" s="129"/>
      <c r="E53" s="10"/>
      <c r="F53" s="10"/>
      <c r="G53" s="12"/>
      <c r="H53" s="12"/>
      <c r="I53" s="12"/>
      <c r="J53" s="12"/>
      <c r="K53" s="12"/>
      <c r="L53" s="24" t="s">
        <v>101</v>
      </c>
      <c r="M53" s="23">
        <v>384.9</v>
      </c>
      <c r="N53" s="106">
        <v>192.45</v>
      </c>
      <c r="O53" s="106">
        <v>0</v>
      </c>
      <c r="P53" s="23">
        <v>0</v>
      </c>
      <c r="Q53" s="23">
        <v>0</v>
      </c>
      <c r="R53" s="98">
        <f>R50+R49+R48+R47+R46+R45+R44</f>
        <v>101011.30999999998</v>
      </c>
      <c r="S53" s="98"/>
      <c r="T53" s="99">
        <f>139577.59</f>
        <v>139577.59</v>
      </c>
    </row>
    <row r="54" spans="1:22" ht="48" customHeight="1" x14ac:dyDescent="0.2">
      <c r="A54" s="132">
        <v>9</v>
      </c>
      <c r="B54" s="124" t="s">
        <v>34</v>
      </c>
      <c r="C54" s="21" t="s">
        <v>16</v>
      </c>
      <c r="D54" s="127" t="s">
        <v>97</v>
      </c>
      <c r="E54" s="10" t="s">
        <v>74</v>
      </c>
      <c r="F54" s="10" t="s">
        <v>23</v>
      </c>
      <c r="G54" s="12"/>
      <c r="H54" s="12"/>
      <c r="I54" s="12"/>
      <c r="J54" s="12"/>
      <c r="K54" s="12"/>
      <c r="L54" s="24" t="s">
        <v>96</v>
      </c>
      <c r="M54" s="23"/>
      <c r="N54" s="106"/>
      <c r="O54" s="106"/>
      <c r="P54" s="26"/>
      <c r="Q54" s="23"/>
      <c r="R54" s="30"/>
      <c r="S54" s="30"/>
    </row>
    <row r="55" spans="1:22" ht="48" x14ac:dyDescent="0.2">
      <c r="A55" s="132"/>
      <c r="B55" s="125"/>
      <c r="C55" s="21" t="s">
        <v>17</v>
      </c>
      <c r="D55" s="128"/>
      <c r="E55" s="10" t="s">
        <v>74</v>
      </c>
      <c r="F55" s="10" t="s">
        <v>23</v>
      </c>
      <c r="G55" s="12"/>
      <c r="H55" s="12"/>
      <c r="I55" s="12"/>
      <c r="J55" s="12"/>
      <c r="K55" s="12"/>
      <c r="L55" s="24" t="s">
        <v>96</v>
      </c>
      <c r="M55" s="23"/>
      <c r="N55" s="106"/>
      <c r="O55" s="106"/>
      <c r="P55" s="26"/>
      <c r="Q55" s="23"/>
      <c r="R55" s="30"/>
      <c r="S55" s="30"/>
    </row>
    <row r="56" spans="1:22" ht="99.75" customHeight="1" x14ac:dyDescent="0.2">
      <c r="A56" s="132"/>
      <c r="B56" s="125"/>
      <c r="C56" s="21" t="s">
        <v>18</v>
      </c>
      <c r="D56" s="128"/>
      <c r="E56" s="10" t="s">
        <v>74</v>
      </c>
      <c r="F56" s="10" t="s">
        <v>23</v>
      </c>
      <c r="G56" s="12"/>
      <c r="H56" s="12"/>
      <c r="I56" s="12"/>
      <c r="J56" s="12"/>
      <c r="K56" s="12"/>
      <c r="L56" s="24" t="s">
        <v>96</v>
      </c>
      <c r="M56" s="23"/>
      <c r="N56" s="106"/>
      <c r="O56" s="106"/>
      <c r="P56" s="26"/>
      <c r="Q56" s="23"/>
      <c r="R56" s="30"/>
      <c r="S56" s="30"/>
    </row>
    <row r="57" spans="1:22" ht="96" x14ac:dyDescent="0.2">
      <c r="A57" s="132"/>
      <c r="B57" s="125"/>
      <c r="C57" s="21" t="s">
        <v>19</v>
      </c>
      <c r="D57" s="128"/>
      <c r="E57" s="10" t="s">
        <v>74</v>
      </c>
      <c r="F57" s="10" t="s">
        <v>23</v>
      </c>
      <c r="G57" s="12"/>
      <c r="H57" s="12"/>
      <c r="I57" s="12"/>
      <c r="J57" s="12"/>
      <c r="K57" s="12"/>
      <c r="L57" s="24" t="s">
        <v>96</v>
      </c>
      <c r="M57" s="23"/>
      <c r="N57" s="106"/>
      <c r="O57" s="106"/>
      <c r="P57" s="26"/>
      <c r="Q57" s="23"/>
      <c r="R57" s="30"/>
      <c r="S57" s="30"/>
    </row>
    <row r="58" spans="1:22" ht="82.5" customHeight="1" x14ac:dyDescent="0.2">
      <c r="A58" s="132"/>
      <c r="B58" s="125"/>
      <c r="C58" s="21" t="s">
        <v>31</v>
      </c>
      <c r="D58" s="128"/>
      <c r="E58" s="10" t="s">
        <v>74</v>
      </c>
      <c r="F58" s="10" t="s">
        <v>23</v>
      </c>
      <c r="G58" s="12">
        <v>499</v>
      </c>
      <c r="H58" s="12">
        <v>499</v>
      </c>
      <c r="I58" s="12">
        <v>447</v>
      </c>
      <c r="J58" s="12">
        <v>447</v>
      </c>
      <c r="K58" s="12">
        <v>447</v>
      </c>
      <c r="L58" s="24" t="s">
        <v>105</v>
      </c>
      <c r="M58" s="23">
        <v>36908.300000000003</v>
      </c>
      <c r="N58" s="106">
        <v>40612.369049027773</v>
      </c>
      <c r="O58" s="106">
        <v>42727.505315671158</v>
      </c>
      <c r="P58" s="23">
        <v>42727.505315671158</v>
      </c>
      <c r="Q58" s="23">
        <v>42727.505315671158</v>
      </c>
      <c r="R58" s="30">
        <f>32704.81-3165.01</f>
        <v>29539.800000000003</v>
      </c>
      <c r="S58" s="30">
        <f>T62*T58</f>
        <v>34799.764849027772</v>
      </c>
      <c r="T58">
        <f>R58/R62</f>
        <v>0.45467600652004275</v>
      </c>
    </row>
    <row r="59" spans="1:22" ht="104.25" customHeight="1" x14ac:dyDescent="0.2">
      <c r="A59" s="132"/>
      <c r="B59" s="125"/>
      <c r="C59" s="21" t="s">
        <v>32</v>
      </c>
      <c r="D59" s="128"/>
      <c r="E59" s="10" t="s">
        <v>74</v>
      </c>
      <c r="F59" s="10" t="s">
        <v>23</v>
      </c>
      <c r="G59" s="12">
        <v>493</v>
      </c>
      <c r="H59" s="12">
        <v>493</v>
      </c>
      <c r="I59" s="12">
        <v>498</v>
      </c>
      <c r="J59" s="12">
        <v>498</v>
      </c>
      <c r="K59" s="12">
        <v>498</v>
      </c>
      <c r="L59" s="24" t="s">
        <v>105</v>
      </c>
      <c r="M59" s="23">
        <v>40076.439999999995</v>
      </c>
      <c r="N59" s="106">
        <v>44260.300671427525</v>
      </c>
      <c r="O59" s="106">
        <v>46042.660719634252</v>
      </c>
      <c r="P59" s="23">
        <v>46042.660719634252</v>
      </c>
      <c r="Q59" s="23">
        <v>46042.660719634252</v>
      </c>
      <c r="R59" s="30">
        <f>34751.09-3165.01</f>
        <v>31586.079999999994</v>
      </c>
      <c r="S59" s="30">
        <f>T62*T59</f>
        <v>37210.412951427526</v>
      </c>
      <c r="T59">
        <f>R59/R62</f>
        <v>0.48617230705768449</v>
      </c>
    </row>
    <row r="60" spans="1:22" ht="127.5" customHeight="1" x14ac:dyDescent="0.2">
      <c r="A60" s="132"/>
      <c r="B60" s="125"/>
      <c r="C60" s="12" t="s">
        <v>33</v>
      </c>
      <c r="D60" s="128"/>
      <c r="E60" s="10" t="s">
        <v>74</v>
      </c>
      <c r="F60" s="10" t="s">
        <v>23</v>
      </c>
      <c r="G60" s="12">
        <v>108</v>
      </c>
      <c r="H60" s="12">
        <v>108</v>
      </c>
      <c r="I60" s="12">
        <v>96</v>
      </c>
      <c r="J60" s="12">
        <v>96</v>
      </c>
      <c r="K60" s="12">
        <v>96</v>
      </c>
      <c r="L60" s="24" t="s">
        <v>105</v>
      </c>
      <c r="M60" s="23">
        <v>5702.97</v>
      </c>
      <c r="N60" s="106">
        <v>6595.9055895447054</v>
      </c>
      <c r="O60" s="106">
        <v>6229.924178958051</v>
      </c>
      <c r="P60" s="23">
        <v>6229.924178958051</v>
      </c>
      <c r="Q60" s="23">
        <v>6229.924178958051</v>
      </c>
      <c r="R60" s="30">
        <v>3843.02</v>
      </c>
      <c r="S60" s="30">
        <f>T62*T60</f>
        <v>4527.3221995447057</v>
      </c>
      <c r="T60">
        <f>R60/R62</f>
        <v>5.9151686422272816E-2</v>
      </c>
    </row>
    <row r="61" spans="1:22" ht="20.25" customHeight="1" x14ac:dyDescent="0.2">
      <c r="A61" s="132"/>
      <c r="B61" s="125"/>
      <c r="C61" s="12" t="s">
        <v>99</v>
      </c>
      <c r="D61" s="128"/>
      <c r="E61" s="10"/>
      <c r="F61" s="10"/>
      <c r="G61" s="12"/>
      <c r="H61" s="12"/>
      <c r="I61" s="12"/>
      <c r="J61" s="12"/>
      <c r="K61" s="12"/>
      <c r="L61" s="24" t="s">
        <v>78</v>
      </c>
      <c r="M61" s="23">
        <v>191.88</v>
      </c>
      <c r="N61" s="106">
        <v>203.98</v>
      </c>
      <c r="O61" s="106">
        <v>0</v>
      </c>
      <c r="P61" s="23">
        <v>0</v>
      </c>
      <c r="Q61" s="23">
        <v>0</v>
      </c>
      <c r="R61" s="30"/>
      <c r="S61" s="30"/>
    </row>
    <row r="62" spans="1:22" ht="24" customHeight="1" x14ac:dyDescent="0.2">
      <c r="A62" s="132"/>
      <c r="B62" s="126"/>
      <c r="C62" s="21" t="s">
        <v>22</v>
      </c>
      <c r="D62" s="129"/>
      <c r="E62" s="10"/>
      <c r="F62" s="10"/>
      <c r="G62" s="12"/>
      <c r="H62" s="12"/>
      <c r="I62" s="12"/>
      <c r="J62" s="12"/>
      <c r="K62" s="12"/>
      <c r="L62" s="24" t="s">
        <v>101</v>
      </c>
      <c r="M62" s="23">
        <v>4282.71</v>
      </c>
      <c r="N62" s="106">
        <v>2135.6799999999998</v>
      </c>
      <c r="O62" s="106">
        <v>0</v>
      </c>
      <c r="P62" s="23">
        <v>0</v>
      </c>
      <c r="Q62" s="23">
        <v>0</v>
      </c>
      <c r="R62" s="98">
        <f>R58+R59+R60</f>
        <v>64968.899999999994</v>
      </c>
      <c r="S62" s="98"/>
      <c r="T62" s="99">
        <v>76537.5</v>
      </c>
    </row>
    <row r="63" spans="1:22" ht="48" customHeight="1" x14ac:dyDescent="0.2">
      <c r="A63" s="132">
        <v>10</v>
      </c>
      <c r="B63" s="124" t="s">
        <v>35</v>
      </c>
      <c r="C63" s="21" t="s">
        <v>16</v>
      </c>
      <c r="D63" s="127" t="s">
        <v>97</v>
      </c>
      <c r="E63" s="10" t="s">
        <v>74</v>
      </c>
      <c r="F63" s="10" t="s">
        <v>23</v>
      </c>
      <c r="G63" s="12">
        <v>533</v>
      </c>
      <c r="H63" s="12">
        <v>738</v>
      </c>
      <c r="I63" s="12">
        <v>0</v>
      </c>
      <c r="J63" s="12">
        <v>738</v>
      </c>
      <c r="K63" s="12">
        <v>738</v>
      </c>
      <c r="L63" s="24" t="s">
        <v>270</v>
      </c>
      <c r="M63" s="23">
        <v>23340.67</v>
      </c>
      <c r="N63" s="106">
        <v>28143.146628634619</v>
      </c>
      <c r="O63" s="106">
        <v>29773.003232598403</v>
      </c>
      <c r="P63" s="23">
        <v>29773.003232598403</v>
      </c>
      <c r="Q63" s="23">
        <v>29773.003232598403</v>
      </c>
      <c r="R63" s="30">
        <f>18448.97-2728.63</f>
        <v>15720.34</v>
      </c>
      <c r="S63" s="30">
        <f>T72*T63</f>
        <v>19422.26162863462</v>
      </c>
      <c r="T63" s="30">
        <f>R63/R72</f>
        <v>9.2401330503358872E-2</v>
      </c>
    </row>
    <row r="64" spans="1:22" ht="60" x14ac:dyDescent="0.2">
      <c r="A64" s="132"/>
      <c r="B64" s="125"/>
      <c r="C64" s="21" t="s">
        <v>17</v>
      </c>
      <c r="D64" s="128"/>
      <c r="E64" s="10" t="s">
        <v>74</v>
      </c>
      <c r="F64" s="10" t="s">
        <v>23</v>
      </c>
      <c r="G64" s="12">
        <v>83</v>
      </c>
      <c r="H64" s="12">
        <v>103</v>
      </c>
      <c r="I64" s="12">
        <v>0</v>
      </c>
      <c r="J64" s="12">
        <v>103</v>
      </c>
      <c r="K64" s="12">
        <v>103</v>
      </c>
      <c r="L64" s="24" t="s">
        <v>271</v>
      </c>
      <c r="M64" s="23">
        <v>1311.8600000000001</v>
      </c>
      <c r="N64" s="106">
        <v>2741.5489445933163</v>
      </c>
      <c r="O64" s="106">
        <v>2820.680987537613</v>
      </c>
      <c r="P64" s="23">
        <v>2820.680987537613</v>
      </c>
      <c r="Q64" s="23">
        <v>2820.680987537613</v>
      </c>
      <c r="R64" s="30">
        <v>928.39</v>
      </c>
      <c r="S64" s="30">
        <f>T72*T64</f>
        <v>1147.0129445933164</v>
      </c>
      <c r="T64" s="30">
        <f>R64/R72</f>
        <v>5.4569094069220735E-3</v>
      </c>
    </row>
    <row r="65" spans="1:20" ht="96" x14ac:dyDescent="0.2">
      <c r="A65" s="132"/>
      <c r="B65" s="125"/>
      <c r="C65" s="21" t="s">
        <v>18</v>
      </c>
      <c r="D65" s="128"/>
      <c r="E65" s="10" t="s">
        <v>74</v>
      </c>
      <c r="F65" s="10" t="s">
        <v>23</v>
      </c>
      <c r="G65" s="12">
        <v>83</v>
      </c>
      <c r="H65" s="12">
        <v>103</v>
      </c>
      <c r="I65" s="12">
        <v>0</v>
      </c>
      <c r="J65" s="12">
        <v>103</v>
      </c>
      <c r="K65" s="12">
        <v>103</v>
      </c>
      <c r="L65" s="24" t="s">
        <v>272</v>
      </c>
      <c r="M65" s="23">
        <v>3557.76</v>
      </c>
      <c r="N65" s="106">
        <v>4478.6475591482094</v>
      </c>
      <c r="O65" s="106">
        <v>9112.9624639027279</v>
      </c>
      <c r="P65" s="23">
        <v>9112.9624639027279</v>
      </c>
      <c r="Q65" s="23">
        <v>9112.9624639027279</v>
      </c>
      <c r="R65" s="30">
        <v>2517.79</v>
      </c>
      <c r="S65" s="30">
        <f>T72*T65</f>
        <v>3110.6945591482095</v>
      </c>
      <c r="T65" s="30">
        <f>R65/R72</f>
        <v>1.4799116681194678E-2</v>
      </c>
    </row>
    <row r="66" spans="1:20" ht="96" x14ac:dyDescent="0.2">
      <c r="A66" s="132"/>
      <c r="B66" s="125"/>
      <c r="C66" s="21" t="s">
        <v>19</v>
      </c>
      <c r="D66" s="128"/>
      <c r="E66" s="10" t="s">
        <v>74</v>
      </c>
      <c r="F66" s="10" t="s">
        <v>23</v>
      </c>
      <c r="G66" s="12">
        <v>533</v>
      </c>
      <c r="H66" s="12">
        <v>738</v>
      </c>
      <c r="I66" s="12">
        <v>0</v>
      </c>
      <c r="J66" s="12">
        <v>738</v>
      </c>
      <c r="K66" s="12">
        <v>738</v>
      </c>
      <c r="L66" s="24" t="s">
        <v>273</v>
      </c>
      <c r="M66" s="23">
        <v>71281.33</v>
      </c>
      <c r="N66" s="106">
        <v>86626.647600813711</v>
      </c>
      <c r="O66" s="106">
        <v>98459.557264913252</v>
      </c>
      <c r="P66" s="23">
        <v>98459.557264913252</v>
      </c>
      <c r="Q66" s="23">
        <v>98459.557264913252</v>
      </c>
      <c r="R66" s="30">
        <f>52376.08-2728.63</f>
        <v>49647.450000000004</v>
      </c>
      <c r="S66" s="30">
        <f>T72*T66</f>
        <v>61338.734600813717</v>
      </c>
      <c r="T66" s="30">
        <f>R66/R72</f>
        <v>0.29181877975279064</v>
      </c>
    </row>
    <row r="67" spans="1:20" ht="60" x14ac:dyDescent="0.2">
      <c r="A67" s="132"/>
      <c r="B67" s="125"/>
      <c r="C67" s="21" t="s">
        <v>31</v>
      </c>
      <c r="D67" s="128"/>
      <c r="E67" s="10" t="s">
        <v>74</v>
      </c>
      <c r="F67" s="10" t="s">
        <v>23</v>
      </c>
      <c r="G67" s="12">
        <v>895</v>
      </c>
      <c r="H67" s="12">
        <v>895</v>
      </c>
      <c r="I67" s="12">
        <v>625</v>
      </c>
      <c r="J67" s="12">
        <v>625</v>
      </c>
      <c r="K67" s="12">
        <v>625</v>
      </c>
      <c r="L67" s="24" t="s">
        <v>274</v>
      </c>
      <c r="M67" s="23">
        <v>54168.180000000008</v>
      </c>
      <c r="N67" s="106">
        <v>65912.107071898878</v>
      </c>
      <c r="O67" s="106">
        <v>68224.373345371161</v>
      </c>
      <c r="P67" s="23">
        <v>68224.373345371161</v>
      </c>
      <c r="Q67" s="23">
        <v>68224.373345371161</v>
      </c>
      <c r="R67" s="30">
        <f>48977.41-2728.63</f>
        <v>46248.780000000006</v>
      </c>
      <c r="S67" s="30">
        <f>T72*T67</f>
        <v>57139.72504189887</v>
      </c>
      <c r="T67">
        <f>R67/R72</f>
        <v>0.2718420088978441</v>
      </c>
    </row>
    <row r="68" spans="1:20" ht="60" x14ac:dyDescent="0.2">
      <c r="A68" s="132"/>
      <c r="B68" s="125"/>
      <c r="C68" s="21" t="s">
        <v>32</v>
      </c>
      <c r="D68" s="128"/>
      <c r="E68" s="10" t="s">
        <v>74</v>
      </c>
      <c r="F68" s="10" t="s">
        <v>23</v>
      </c>
      <c r="G68" s="12">
        <v>732</v>
      </c>
      <c r="H68" s="12">
        <v>732</v>
      </c>
      <c r="I68" s="12">
        <v>796</v>
      </c>
      <c r="J68" s="12">
        <v>796</v>
      </c>
      <c r="K68" s="12">
        <v>796</v>
      </c>
      <c r="L68" s="24" t="s">
        <v>275</v>
      </c>
      <c r="M68" s="23">
        <v>57904.22</v>
      </c>
      <c r="N68" s="106">
        <v>71201.889035232482</v>
      </c>
      <c r="O68" s="106">
        <v>75043.193804534792</v>
      </c>
      <c r="P68" s="23">
        <v>75043.193804534792</v>
      </c>
      <c r="Q68" s="23">
        <v>75043.193804534792</v>
      </c>
      <c r="R68" s="30">
        <f>52041.84-2728.63</f>
        <v>49313.21</v>
      </c>
      <c r="S68" s="30">
        <f>T72*T68</f>
        <v>60925.785725232476</v>
      </c>
      <c r="T68">
        <f>R68/R72</f>
        <v>0.28985417716102463</v>
      </c>
    </row>
    <row r="69" spans="1:20" ht="60" x14ac:dyDescent="0.2">
      <c r="A69" s="132"/>
      <c r="B69" s="125"/>
      <c r="C69" s="12" t="s">
        <v>33</v>
      </c>
      <c r="D69" s="128"/>
      <c r="E69" s="10" t="s">
        <v>74</v>
      </c>
      <c r="F69" s="10" t="s">
        <v>23</v>
      </c>
      <c r="G69" s="12">
        <v>93</v>
      </c>
      <c r="H69" s="12">
        <v>93</v>
      </c>
      <c r="I69" s="12">
        <v>92</v>
      </c>
      <c r="J69" s="12">
        <v>92</v>
      </c>
      <c r="K69" s="12">
        <v>92</v>
      </c>
      <c r="L69" s="24" t="s">
        <v>276</v>
      </c>
      <c r="M69" s="23">
        <v>6846.6100000000006</v>
      </c>
      <c r="N69" s="106">
        <v>8941.0127096787764</v>
      </c>
      <c r="O69" s="106">
        <v>8742.0557299498996</v>
      </c>
      <c r="P69" s="23">
        <v>8742.0557299498996</v>
      </c>
      <c r="Q69" s="23">
        <v>8742.0557299498996</v>
      </c>
      <c r="R69" s="30">
        <v>5755.14</v>
      </c>
      <c r="S69" s="30">
        <f>T72*T69</f>
        <v>7110.395499678777</v>
      </c>
      <c r="T69">
        <f>R69/R72</f>
        <v>3.3827677596865009E-2</v>
      </c>
    </row>
    <row r="70" spans="1:20" x14ac:dyDescent="0.2">
      <c r="A70" s="132"/>
      <c r="B70" s="125"/>
      <c r="C70" s="12" t="s">
        <v>99</v>
      </c>
      <c r="D70" s="128"/>
      <c r="E70" s="10"/>
      <c r="F70" s="10"/>
      <c r="G70" s="12"/>
      <c r="H70" s="12"/>
      <c r="I70" s="12"/>
      <c r="J70" s="12"/>
      <c r="K70" s="12"/>
      <c r="L70" s="24" t="s">
        <v>78</v>
      </c>
      <c r="M70" s="23">
        <v>120</v>
      </c>
      <c r="N70" s="106">
        <v>120</v>
      </c>
      <c r="O70" s="106">
        <v>0</v>
      </c>
      <c r="P70" s="23">
        <v>0</v>
      </c>
      <c r="Q70" s="23">
        <v>0</v>
      </c>
      <c r="R70" s="30"/>
      <c r="S70" s="30"/>
    </row>
    <row r="71" spans="1:20" x14ac:dyDescent="0.2">
      <c r="A71" s="132"/>
      <c r="B71" s="125"/>
      <c r="C71" s="12" t="s">
        <v>22</v>
      </c>
      <c r="D71" s="128"/>
      <c r="E71" s="10"/>
      <c r="F71" s="10"/>
      <c r="G71" s="12"/>
      <c r="H71" s="12"/>
      <c r="I71" s="12"/>
      <c r="J71" s="12"/>
      <c r="K71" s="12"/>
      <c r="L71" s="24" t="s">
        <v>98</v>
      </c>
      <c r="M71" s="23">
        <v>1896.9</v>
      </c>
      <c r="N71" s="106">
        <v>1227.4375</v>
      </c>
      <c r="O71" s="106">
        <v>0</v>
      </c>
      <c r="P71" s="23">
        <v>0</v>
      </c>
      <c r="Q71" s="23">
        <v>0</v>
      </c>
      <c r="R71" s="30"/>
      <c r="S71" s="30"/>
    </row>
    <row r="72" spans="1:20" x14ac:dyDescent="0.2">
      <c r="A72" s="132"/>
      <c r="B72" s="126"/>
      <c r="C72" s="21" t="s">
        <v>22</v>
      </c>
      <c r="D72" s="129"/>
      <c r="E72" s="10"/>
      <c r="F72" s="10"/>
      <c r="G72" s="12"/>
      <c r="H72" s="12"/>
      <c r="I72" s="12"/>
      <c r="J72" s="12"/>
      <c r="K72" s="12"/>
      <c r="L72" s="24" t="s">
        <v>101</v>
      </c>
      <c r="M72" s="23">
        <v>1349.26</v>
      </c>
      <c r="N72" s="106">
        <v>674.10249999999996</v>
      </c>
      <c r="O72" s="106">
        <v>0</v>
      </c>
      <c r="P72" s="23">
        <v>0</v>
      </c>
      <c r="Q72" s="23">
        <v>0</v>
      </c>
      <c r="R72" s="98">
        <f>R63+R64+R65+R66+R67+R68+R69</f>
        <v>170131.1</v>
      </c>
      <c r="S72" s="98"/>
      <c r="T72" s="99">
        <v>210194.61</v>
      </c>
    </row>
    <row r="73" spans="1:20" ht="48" customHeight="1" x14ac:dyDescent="0.2">
      <c r="A73" s="132">
        <v>11</v>
      </c>
      <c r="B73" s="124" t="s">
        <v>36</v>
      </c>
      <c r="C73" s="21" t="s">
        <v>16</v>
      </c>
      <c r="D73" s="127" t="s">
        <v>97</v>
      </c>
      <c r="E73" s="10" t="s">
        <v>74</v>
      </c>
      <c r="F73" s="10" t="s">
        <v>23</v>
      </c>
      <c r="G73" s="12">
        <v>435</v>
      </c>
      <c r="H73" s="12">
        <v>435</v>
      </c>
      <c r="I73" s="12">
        <v>0</v>
      </c>
      <c r="J73" s="12">
        <v>435</v>
      </c>
      <c r="K73" s="12">
        <v>435</v>
      </c>
      <c r="L73" s="24" t="s">
        <v>270</v>
      </c>
      <c r="M73" s="23">
        <v>30747.67</v>
      </c>
      <c r="N73" s="106">
        <v>36314.241609560675</v>
      </c>
      <c r="O73" s="106">
        <v>37164.696362375558</v>
      </c>
      <c r="P73" s="23">
        <v>37164.562739761779</v>
      </c>
      <c r="Q73" s="23">
        <v>37164.562739761779</v>
      </c>
      <c r="R73" s="30">
        <f>21370.88+2471.26</f>
        <v>23842.14</v>
      </c>
      <c r="S73" s="30">
        <f>T82*T73</f>
        <v>28292.498609560676</v>
      </c>
      <c r="T73">
        <f>R73/R82</f>
        <v>0.13362261377681298</v>
      </c>
    </row>
    <row r="74" spans="1:20" ht="60" x14ac:dyDescent="0.2">
      <c r="A74" s="132"/>
      <c r="B74" s="125"/>
      <c r="C74" s="21" t="s">
        <v>17</v>
      </c>
      <c r="D74" s="128"/>
      <c r="E74" s="10" t="s">
        <v>74</v>
      </c>
      <c r="F74" s="10" t="s">
        <v>23</v>
      </c>
      <c r="G74" s="12">
        <v>135</v>
      </c>
      <c r="H74" s="12">
        <v>135</v>
      </c>
      <c r="I74" s="12">
        <v>0</v>
      </c>
      <c r="J74" s="12">
        <v>135</v>
      </c>
      <c r="K74" s="12">
        <v>135</v>
      </c>
      <c r="L74" s="24" t="s">
        <v>271</v>
      </c>
      <c r="M74" s="23">
        <v>1422.93</v>
      </c>
      <c r="N74" s="106">
        <v>3017.8930762523769</v>
      </c>
      <c r="O74" s="106">
        <v>2901.0892988075225</v>
      </c>
      <c r="P74" s="23">
        <v>2901.0892988075225</v>
      </c>
      <c r="Q74" s="23">
        <v>2901.0892988075225</v>
      </c>
      <c r="R74" s="30">
        <v>1075.43</v>
      </c>
      <c r="S74" s="30">
        <f>T82*T74</f>
        <v>1276.1690762523767</v>
      </c>
      <c r="T74">
        <f>R74/R82</f>
        <v>6.0272176714841032E-3</v>
      </c>
    </row>
    <row r="75" spans="1:20" ht="96" x14ac:dyDescent="0.2">
      <c r="A75" s="132"/>
      <c r="B75" s="125"/>
      <c r="C75" s="21" t="s">
        <v>18</v>
      </c>
      <c r="D75" s="128"/>
      <c r="E75" s="10" t="s">
        <v>74</v>
      </c>
      <c r="F75" s="10" t="s">
        <v>23</v>
      </c>
      <c r="G75" s="12">
        <v>135</v>
      </c>
      <c r="H75" s="12">
        <v>135</v>
      </c>
      <c r="I75" s="12">
        <v>0</v>
      </c>
      <c r="J75" s="12">
        <v>135</v>
      </c>
      <c r="K75" s="12">
        <v>135</v>
      </c>
      <c r="L75" s="24" t="s">
        <v>272</v>
      </c>
      <c r="M75" s="23">
        <v>3858.98</v>
      </c>
      <c r="N75" s="106">
        <v>8130.5562249747836</v>
      </c>
      <c r="O75" s="106">
        <v>10453.896830734901</v>
      </c>
      <c r="P75" s="23">
        <v>10453.896830734901</v>
      </c>
      <c r="Q75" s="23">
        <v>10453.896830734901</v>
      </c>
      <c r="R75" s="30">
        <v>2916.56</v>
      </c>
      <c r="S75" s="30">
        <f>T82*T75</f>
        <v>3460.9632249747842</v>
      </c>
      <c r="T75">
        <f>R75/R82</f>
        <v>1.6345779801515373E-2</v>
      </c>
    </row>
    <row r="76" spans="1:20" ht="96" x14ac:dyDescent="0.2">
      <c r="A76" s="132"/>
      <c r="B76" s="125"/>
      <c r="C76" s="21" t="s">
        <v>19</v>
      </c>
      <c r="D76" s="128"/>
      <c r="E76" s="10" t="s">
        <v>74</v>
      </c>
      <c r="F76" s="10" t="s">
        <v>23</v>
      </c>
      <c r="G76" s="12">
        <v>496</v>
      </c>
      <c r="H76" s="12">
        <v>496</v>
      </c>
      <c r="I76" s="12">
        <v>0</v>
      </c>
      <c r="J76" s="12">
        <v>496</v>
      </c>
      <c r="K76" s="12">
        <v>496</v>
      </c>
      <c r="L76" s="24" t="s">
        <v>273</v>
      </c>
      <c r="M76" s="23">
        <v>66301.45</v>
      </c>
      <c r="N76" s="106">
        <v>71451.00395117249</v>
      </c>
      <c r="O76" s="106">
        <v>82505.646709375171</v>
      </c>
      <c r="P76" s="23">
        <v>82505.646709375171</v>
      </c>
      <c r="Q76" s="23">
        <v>82505.646709375171</v>
      </c>
      <c r="R76" s="30">
        <f>60671.25-19445.65+2471.26</f>
        <v>43696.86</v>
      </c>
      <c r="S76" s="30">
        <f>T82*T76</f>
        <v>51853.287951172497</v>
      </c>
      <c r="T76">
        <f>R76/R82</f>
        <v>0.24489784251914756</v>
      </c>
    </row>
    <row r="77" spans="1:20" ht="60" x14ac:dyDescent="0.2">
      <c r="A77" s="132"/>
      <c r="B77" s="125"/>
      <c r="C77" s="21" t="s">
        <v>31</v>
      </c>
      <c r="D77" s="128"/>
      <c r="E77" s="10" t="s">
        <v>74</v>
      </c>
      <c r="F77" s="10" t="s">
        <v>23</v>
      </c>
      <c r="G77" s="12">
        <v>951</v>
      </c>
      <c r="H77" s="12">
        <v>951</v>
      </c>
      <c r="I77" s="12">
        <v>660</v>
      </c>
      <c r="J77" s="12">
        <v>660</v>
      </c>
      <c r="K77" s="12">
        <v>660</v>
      </c>
      <c r="L77" s="24" t="s">
        <v>274</v>
      </c>
      <c r="M77" s="23">
        <v>55586.37</v>
      </c>
      <c r="N77" s="106">
        <v>67007.658006051061</v>
      </c>
      <c r="O77" s="106">
        <v>70134.659228759105</v>
      </c>
      <c r="P77" s="23">
        <v>70134.383274517822</v>
      </c>
      <c r="Q77" s="23">
        <v>70134.383274517822</v>
      </c>
      <c r="R77" s="30">
        <f>46766.96+2471.26</f>
        <v>49238.22</v>
      </c>
      <c r="S77" s="30">
        <f>T82*T77</f>
        <v>58428.994666051069</v>
      </c>
      <c r="T77">
        <f>R77/R82</f>
        <v>0.27595424127690504</v>
      </c>
    </row>
    <row r="78" spans="1:20" ht="60" x14ac:dyDescent="0.2">
      <c r="A78" s="132"/>
      <c r="B78" s="125"/>
      <c r="C78" s="21" t="s">
        <v>32</v>
      </c>
      <c r="D78" s="128"/>
      <c r="E78" s="10" t="s">
        <v>74</v>
      </c>
      <c r="F78" s="10" t="s">
        <v>23</v>
      </c>
      <c r="G78" s="12">
        <v>650</v>
      </c>
      <c r="H78" s="12">
        <v>650</v>
      </c>
      <c r="I78" s="12">
        <v>739</v>
      </c>
      <c r="J78" s="12">
        <v>739</v>
      </c>
      <c r="K78" s="12">
        <v>739</v>
      </c>
      <c r="L78" s="24" t="s">
        <v>275</v>
      </c>
      <c r="M78" s="23">
        <v>58383.3</v>
      </c>
      <c r="N78" s="106">
        <v>71637.434761326702</v>
      </c>
      <c r="O78" s="106">
        <v>75007.766775352356</v>
      </c>
      <c r="P78" s="23">
        <v>75007.766775352356</v>
      </c>
      <c r="Q78" s="23">
        <v>75007.766775352356</v>
      </c>
      <c r="R78" s="30">
        <f>49693.08+2471.24</f>
        <v>52164.32</v>
      </c>
      <c r="S78" s="30">
        <f>T82*T78</f>
        <v>61901.27862132671</v>
      </c>
      <c r="T78">
        <f>R78/R82</f>
        <v>0.29235348774439213</v>
      </c>
    </row>
    <row r="79" spans="1:20" ht="60" x14ac:dyDescent="0.2">
      <c r="A79" s="132"/>
      <c r="B79" s="125"/>
      <c r="C79" s="12" t="s">
        <v>33</v>
      </c>
      <c r="D79" s="128"/>
      <c r="E79" s="10" t="s">
        <v>74</v>
      </c>
      <c r="F79" s="10" t="s">
        <v>23</v>
      </c>
      <c r="G79" s="12">
        <v>82</v>
      </c>
      <c r="H79" s="12">
        <v>82</v>
      </c>
      <c r="I79" s="12">
        <v>100</v>
      </c>
      <c r="J79" s="12">
        <v>100</v>
      </c>
      <c r="K79" s="12">
        <v>100</v>
      </c>
      <c r="L79" s="24" t="s">
        <v>276</v>
      </c>
      <c r="M79" s="23">
        <v>6739.95</v>
      </c>
      <c r="N79" s="106">
        <v>8022.7801206618842</v>
      </c>
      <c r="O79" s="106">
        <v>8294.7115792174518</v>
      </c>
      <c r="P79" s="23">
        <v>8294.7115792174518</v>
      </c>
      <c r="Q79" s="23">
        <v>8294.7115792174518</v>
      </c>
      <c r="R79" s="30">
        <v>5495.4</v>
      </c>
      <c r="S79" s="30">
        <f>T82*T79</f>
        <v>6521.1678506618846</v>
      </c>
      <c r="T79">
        <f>R79/R82</f>
        <v>3.0798817209742837E-2</v>
      </c>
    </row>
    <row r="80" spans="1:20" x14ac:dyDescent="0.2">
      <c r="A80" s="132"/>
      <c r="B80" s="125"/>
      <c r="C80" s="12" t="s">
        <v>99</v>
      </c>
      <c r="D80" s="128"/>
      <c r="E80" s="10"/>
      <c r="F80" s="10"/>
      <c r="G80" s="12"/>
      <c r="H80" s="12"/>
      <c r="I80" s="12"/>
      <c r="J80" s="12"/>
      <c r="K80" s="12"/>
      <c r="L80" s="22" t="s">
        <v>79</v>
      </c>
      <c r="M80" s="23">
        <v>71.760000000000005</v>
      </c>
      <c r="N80" s="106">
        <v>71.78</v>
      </c>
      <c r="O80" s="106">
        <v>0</v>
      </c>
      <c r="P80" s="23">
        <v>0</v>
      </c>
      <c r="Q80" s="23">
        <v>0</v>
      </c>
      <c r="R80" s="30"/>
      <c r="S80" s="30"/>
    </row>
    <row r="81" spans="1:20" x14ac:dyDescent="0.2">
      <c r="A81" s="132"/>
      <c r="B81" s="125"/>
      <c r="C81" s="12" t="s">
        <v>22</v>
      </c>
      <c r="D81" s="128"/>
      <c r="E81" s="10"/>
      <c r="F81" s="10"/>
      <c r="G81" s="12"/>
      <c r="H81" s="12"/>
      <c r="I81" s="12"/>
      <c r="J81" s="12"/>
      <c r="K81" s="12"/>
      <c r="L81" s="22" t="s">
        <v>75</v>
      </c>
      <c r="M81" s="23">
        <v>5492.96</v>
      </c>
      <c r="N81" s="106">
        <v>2823.91</v>
      </c>
      <c r="O81" s="106">
        <v>0</v>
      </c>
      <c r="P81" s="23">
        <v>0</v>
      </c>
      <c r="Q81" s="23">
        <v>0</v>
      </c>
      <c r="R81" s="30"/>
      <c r="S81" s="30"/>
    </row>
    <row r="82" spans="1:20" x14ac:dyDescent="0.2">
      <c r="A82" s="132"/>
      <c r="B82" s="126"/>
      <c r="C82" s="21" t="s">
        <v>22</v>
      </c>
      <c r="D82" s="129"/>
      <c r="E82" s="10"/>
      <c r="F82" s="10"/>
      <c r="G82" s="12"/>
      <c r="H82" s="12"/>
      <c r="I82" s="12"/>
      <c r="J82" s="12"/>
      <c r="K82" s="12"/>
      <c r="L82" s="22" t="s">
        <v>79</v>
      </c>
      <c r="M82" s="23">
        <v>1531.86</v>
      </c>
      <c r="N82" s="106">
        <v>55.082500000000003</v>
      </c>
      <c r="O82" s="106">
        <v>0</v>
      </c>
      <c r="P82" s="23">
        <v>0</v>
      </c>
      <c r="Q82" s="23">
        <v>0</v>
      </c>
      <c r="R82" s="98">
        <f>SUM(R73:R79)</f>
        <v>178428.93</v>
      </c>
      <c r="S82" s="98"/>
      <c r="T82" s="99">
        <v>211734.36</v>
      </c>
    </row>
    <row r="83" spans="1:20" ht="48" customHeight="1" x14ac:dyDescent="0.2">
      <c r="A83" s="132">
        <v>12</v>
      </c>
      <c r="B83" s="124" t="s">
        <v>38</v>
      </c>
      <c r="C83" s="21" t="s">
        <v>16</v>
      </c>
      <c r="D83" s="127" t="s">
        <v>97</v>
      </c>
      <c r="E83" s="10" t="s">
        <v>74</v>
      </c>
      <c r="F83" s="10" t="s">
        <v>23</v>
      </c>
      <c r="G83" s="12">
        <v>597</v>
      </c>
      <c r="H83" s="12">
        <v>728</v>
      </c>
      <c r="I83" s="12">
        <v>0</v>
      </c>
      <c r="J83" s="12">
        <v>728</v>
      </c>
      <c r="K83" s="12">
        <v>728</v>
      </c>
      <c r="L83" s="24" t="s">
        <v>276</v>
      </c>
      <c r="M83" s="23">
        <v>33489.43</v>
      </c>
      <c r="N83" s="106">
        <v>43544.575227409339</v>
      </c>
      <c r="O83" s="106">
        <v>39608.590864855658</v>
      </c>
      <c r="P83" s="23">
        <v>39608.590864855658</v>
      </c>
      <c r="Q83" s="23">
        <v>39608.590864855658</v>
      </c>
      <c r="R83" s="30">
        <v>22086.15</v>
      </c>
      <c r="S83" s="30">
        <f>T92*T83</f>
        <v>31613.983227409342</v>
      </c>
      <c r="T83" s="30">
        <f>R83/R92</f>
        <v>0.14590880398336389</v>
      </c>
    </row>
    <row r="84" spans="1:20" ht="60" x14ac:dyDescent="0.2">
      <c r="A84" s="132"/>
      <c r="B84" s="125"/>
      <c r="C84" s="21" t="s">
        <v>17</v>
      </c>
      <c r="D84" s="128"/>
      <c r="E84" s="10" t="s">
        <v>74</v>
      </c>
      <c r="F84" s="10" t="s">
        <v>23</v>
      </c>
      <c r="G84" s="12">
        <v>78</v>
      </c>
      <c r="H84" s="12">
        <v>85</v>
      </c>
      <c r="I84" s="12">
        <v>0</v>
      </c>
      <c r="J84" s="12">
        <v>85</v>
      </c>
      <c r="K84" s="12">
        <v>85</v>
      </c>
      <c r="L84" s="24" t="s">
        <v>277</v>
      </c>
      <c r="M84" s="23">
        <v>1685.2600000000002</v>
      </c>
      <c r="N84" s="106">
        <v>2751.0669513997364</v>
      </c>
      <c r="O84" s="106">
        <v>2159.6023854815312</v>
      </c>
      <c r="P84" s="23">
        <v>2159.6023854815312</v>
      </c>
      <c r="Q84" s="23">
        <v>2159.6023854815312</v>
      </c>
      <c r="R84" s="30">
        <v>1111.42</v>
      </c>
      <c r="S84" s="30">
        <f>T92*T84</f>
        <v>1590.8799513997365</v>
      </c>
      <c r="T84" s="30">
        <f>R84/R92</f>
        <v>7.342427852893795E-3</v>
      </c>
    </row>
    <row r="85" spans="1:20" ht="96" x14ac:dyDescent="0.2">
      <c r="A85" s="132"/>
      <c r="B85" s="125"/>
      <c r="C85" s="21" t="s">
        <v>102</v>
      </c>
      <c r="D85" s="128"/>
      <c r="E85" s="10" t="s">
        <v>74</v>
      </c>
      <c r="F85" s="10" t="s">
        <v>23</v>
      </c>
      <c r="G85" s="12">
        <v>78</v>
      </c>
      <c r="H85" s="12">
        <v>85</v>
      </c>
      <c r="I85" s="12">
        <v>0</v>
      </c>
      <c r="J85" s="12">
        <v>85</v>
      </c>
      <c r="K85" s="12">
        <v>85</v>
      </c>
      <c r="L85" s="24" t="s">
        <v>278</v>
      </c>
      <c r="M85" s="23">
        <v>4570.41</v>
      </c>
      <c r="N85" s="106">
        <v>8208.693939546296</v>
      </c>
      <c r="O85" s="106">
        <v>6354.0707526534097</v>
      </c>
      <c r="P85" s="23">
        <v>6354.0707526534097</v>
      </c>
      <c r="Q85" s="23">
        <v>6354.0707526534097</v>
      </c>
      <c r="R85" s="30">
        <v>3014.17</v>
      </c>
      <c r="S85" s="30">
        <f>T92*T85</f>
        <v>4314.4649395462957</v>
      </c>
      <c r="T85" s="30">
        <f>R85/R92</f>
        <v>1.9912657466445528E-2</v>
      </c>
    </row>
    <row r="86" spans="1:20" ht="96" x14ac:dyDescent="0.2">
      <c r="A86" s="132"/>
      <c r="B86" s="125"/>
      <c r="C86" s="21" t="s">
        <v>19</v>
      </c>
      <c r="D86" s="128"/>
      <c r="E86" s="10" t="s">
        <v>74</v>
      </c>
      <c r="F86" s="10" t="s">
        <v>23</v>
      </c>
      <c r="G86" s="12">
        <v>597</v>
      </c>
      <c r="H86" s="12">
        <v>728</v>
      </c>
      <c r="I86" s="12">
        <v>0</v>
      </c>
      <c r="J86" s="12">
        <v>728</v>
      </c>
      <c r="K86" s="12">
        <v>728</v>
      </c>
      <c r="L86" s="24" t="s">
        <v>279</v>
      </c>
      <c r="M86" s="23">
        <v>76818.58</v>
      </c>
      <c r="N86" s="106">
        <v>94113.143920390852</v>
      </c>
      <c r="O86" s="106">
        <v>92289.349988957329</v>
      </c>
      <c r="P86" s="23">
        <v>92289.349988957329</v>
      </c>
      <c r="Q86" s="23">
        <v>92289.349988957329</v>
      </c>
      <c r="R86" s="30">
        <f>62701.9-20284.22+2027.33</f>
        <v>44445.01</v>
      </c>
      <c r="S86" s="30">
        <f>T92*T86</f>
        <v>63618.321920390852</v>
      </c>
      <c r="T86" s="30">
        <f>R86/R92</f>
        <v>0.2936192252669047</v>
      </c>
    </row>
    <row r="87" spans="1:20" ht="60" x14ac:dyDescent="0.2">
      <c r="A87" s="132"/>
      <c r="B87" s="125"/>
      <c r="C87" s="21" t="s">
        <v>31</v>
      </c>
      <c r="D87" s="128"/>
      <c r="E87" s="10" t="s">
        <v>74</v>
      </c>
      <c r="F87" s="10" t="s">
        <v>23</v>
      </c>
      <c r="G87" s="12">
        <v>551</v>
      </c>
      <c r="H87" s="12">
        <v>551</v>
      </c>
      <c r="I87" s="12">
        <v>442</v>
      </c>
      <c r="J87" s="12">
        <v>442</v>
      </c>
      <c r="K87" s="12">
        <v>442</v>
      </c>
      <c r="L87" s="24" t="s">
        <v>280</v>
      </c>
      <c r="M87" s="23">
        <v>44074.62</v>
      </c>
      <c r="N87" s="106">
        <v>59582.204879531222</v>
      </c>
      <c r="O87" s="106">
        <v>60833.507149746831</v>
      </c>
      <c r="P87" s="23">
        <v>60833.507149746831</v>
      </c>
      <c r="Q87" s="23">
        <v>60833.507149746831</v>
      </c>
      <c r="R87" s="30">
        <v>37022.959999999999</v>
      </c>
      <c r="S87" s="30">
        <f>T92*T87</f>
        <v>52994.44386953122</v>
      </c>
      <c r="T87">
        <f>R87/R92</f>
        <v>0.24458657636228684</v>
      </c>
    </row>
    <row r="88" spans="1:20" ht="60" x14ac:dyDescent="0.2">
      <c r="A88" s="132"/>
      <c r="B88" s="125"/>
      <c r="C88" s="21" t="s">
        <v>32</v>
      </c>
      <c r="D88" s="128"/>
      <c r="E88" s="10" t="s">
        <v>74</v>
      </c>
      <c r="F88" s="10" t="s">
        <v>23</v>
      </c>
      <c r="G88" s="12">
        <v>566</v>
      </c>
      <c r="H88" s="12">
        <v>566</v>
      </c>
      <c r="I88" s="12">
        <v>612</v>
      </c>
      <c r="J88" s="12">
        <v>612</v>
      </c>
      <c r="K88" s="12">
        <v>612</v>
      </c>
      <c r="L88" s="24" t="s">
        <v>281</v>
      </c>
      <c r="M88" s="23">
        <v>47498.49</v>
      </c>
      <c r="N88" s="106">
        <v>63633.487731299436</v>
      </c>
      <c r="O88" s="106">
        <v>67164.298500059507</v>
      </c>
      <c r="P88" s="23">
        <v>67164.298500059507</v>
      </c>
      <c r="Q88" s="23">
        <v>67164.298500059507</v>
      </c>
      <c r="R88" s="30">
        <v>39339.42</v>
      </c>
      <c r="S88" s="30">
        <f>T92*T88</f>
        <v>56310.210881299434</v>
      </c>
      <c r="T88">
        <f>R88/R92</f>
        <v>0.25988991841489911</v>
      </c>
    </row>
    <row r="89" spans="1:20" ht="60" x14ac:dyDescent="0.2">
      <c r="A89" s="132"/>
      <c r="B89" s="125"/>
      <c r="C89" s="12" t="s">
        <v>33</v>
      </c>
      <c r="D89" s="128"/>
      <c r="E89" s="10" t="s">
        <v>74</v>
      </c>
      <c r="F89" s="10" t="s">
        <v>23</v>
      </c>
      <c r="G89" s="12">
        <v>104</v>
      </c>
      <c r="H89" s="12">
        <v>104</v>
      </c>
      <c r="I89" s="12">
        <v>77</v>
      </c>
      <c r="J89" s="12">
        <v>77</v>
      </c>
      <c r="K89" s="12">
        <v>77</v>
      </c>
      <c r="L89" s="24" t="s">
        <v>282</v>
      </c>
      <c r="M89" s="23">
        <v>5849.6100000000006</v>
      </c>
      <c r="N89" s="106">
        <v>7730.8864904230995</v>
      </c>
      <c r="O89" s="106">
        <v>7592.7938814108875</v>
      </c>
      <c r="P89" s="23">
        <v>7592.7938814108875</v>
      </c>
      <c r="Q89" s="23">
        <v>7592.7938814108875</v>
      </c>
      <c r="R89" s="30">
        <v>4350.42</v>
      </c>
      <c r="S89" s="30">
        <f>T92*T89</f>
        <v>6227.1652104230998</v>
      </c>
      <c r="T89">
        <f>R89/R92</f>
        <v>2.8740390653206008E-2</v>
      </c>
    </row>
    <row r="90" spans="1:20" x14ac:dyDescent="0.2">
      <c r="A90" s="132"/>
      <c r="B90" s="125"/>
      <c r="C90" s="12" t="s">
        <v>99</v>
      </c>
      <c r="D90" s="128"/>
      <c r="E90" s="10"/>
      <c r="F90" s="10"/>
      <c r="G90" s="12"/>
      <c r="H90" s="12"/>
      <c r="I90" s="12"/>
      <c r="J90" s="12"/>
      <c r="K90" s="12"/>
      <c r="L90" s="24" t="s">
        <v>78</v>
      </c>
      <c r="M90" s="23">
        <v>170.4</v>
      </c>
      <c r="N90" s="106">
        <v>174.72</v>
      </c>
      <c r="O90" s="106">
        <v>0</v>
      </c>
      <c r="P90" s="23">
        <v>0</v>
      </c>
      <c r="Q90" s="23">
        <v>0</v>
      </c>
      <c r="R90" s="30"/>
      <c r="S90" s="30"/>
    </row>
    <row r="91" spans="1:20" x14ac:dyDescent="0.2">
      <c r="A91" s="132"/>
      <c r="B91" s="125"/>
      <c r="C91" s="12" t="s">
        <v>22</v>
      </c>
      <c r="D91" s="128"/>
      <c r="E91" s="10"/>
      <c r="F91" s="10"/>
      <c r="G91" s="12"/>
      <c r="H91" s="12"/>
      <c r="I91" s="12"/>
      <c r="J91" s="12"/>
      <c r="K91" s="12"/>
      <c r="L91" s="24" t="s">
        <v>98</v>
      </c>
      <c r="M91" s="23">
        <v>1155.3900000000001</v>
      </c>
      <c r="N91" s="106">
        <v>996.23749999999995</v>
      </c>
      <c r="O91" s="106">
        <v>0</v>
      </c>
      <c r="P91" s="23">
        <v>0</v>
      </c>
      <c r="Q91" s="23">
        <v>0</v>
      </c>
      <c r="R91" s="30"/>
      <c r="S91" s="30"/>
    </row>
    <row r="92" spans="1:20" x14ac:dyDescent="0.2">
      <c r="A92" s="132"/>
      <c r="B92" s="126"/>
      <c r="C92" s="21" t="s">
        <v>22</v>
      </c>
      <c r="D92" s="129"/>
      <c r="E92" s="10"/>
      <c r="F92" s="10"/>
      <c r="G92" s="12"/>
      <c r="H92" s="12"/>
      <c r="I92" s="12"/>
      <c r="J92" s="12"/>
      <c r="K92" s="12"/>
      <c r="L92" s="24" t="s">
        <v>101</v>
      </c>
      <c r="M92" s="23">
        <v>1026.48</v>
      </c>
      <c r="N92" s="106">
        <v>512.6</v>
      </c>
      <c r="O92" s="106">
        <v>0</v>
      </c>
      <c r="P92" s="23">
        <v>0</v>
      </c>
      <c r="Q92" s="23">
        <v>0</v>
      </c>
      <c r="R92" s="98">
        <f>SUM(R83:R89)</f>
        <v>151369.55000000002</v>
      </c>
      <c r="S92" s="98"/>
      <c r="T92" s="99">
        <v>216669.47</v>
      </c>
    </row>
    <row r="93" spans="1:20" ht="48" customHeight="1" x14ac:dyDescent="0.2">
      <c r="A93" s="132">
        <v>13</v>
      </c>
      <c r="B93" s="124" t="s">
        <v>39</v>
      </c>
      <c r="C93" s="21" t="s">
        <v>16</v>
      </c>
      <c r="D93" s="127" t="s">
        <v>97</v>
      </c>
      <c r="E93" s="10" t="s">
        <v>74</v>
      </c>
      <c r="F93" s="10" t="s">
        <v>23</v>
      </c>
      <c r="G93" s="12">
        <v>814</v>
      </c>
      <c r="H93" s="12">
        <v>814</v>
      </c>
      <c r="I93" s="12">
        <v>0</v>
      </c>
      <c r="J93" s="12">
        <v>814</v>
      </c>
      <c r="K93" s="12">
        <v>814</v>
      </c>
      <c r="L93" s="24" t="s">
        <v>282</v>
      </c>
      <c r="M93" s="23">
        <v>46865.33</v>
      </c>
      <c r="N93" s="106">
        <v>59997.937125542172</v>
      </c>
      <c r="O93" s="106">
        <v>57370.916754920552</v>
      </c>
      <c r="P93" s="23">
        <v>57370.747526072861</v>
      </c>
      <c r="Q93" s="23">
        <v>57370.747526072861</v>
      </c>
      <c r="R93" s="30">
        <v>34536.78</v>
      </c>
      <c r="S93" s="30">
        <f>T102*T93</f>
        <v>45785.066125542173</v>
      </c>
      <c r="T93">
        <f>R93/R102</f>
        <v>0.16922884769252788</v>
      </c>
    </row>
    <row r="94" spans="1:20" ht="60" x14ac:dyDescent="0.2">
      <c r="A94" s="132"/>
      <c r="B94" s="125"/>
      <c r="C94" s="21" t="s">
        <v>17</v>
      </c>
      <c r="D94" s="128"/>
      <c r="E94" s="10" t="s">
        <v>74</v>
      </c>
      <c r="F94" s="10" t="s">
        <v>23</v>
      </c>
      <c r="G94" s="12">
        <v>97</v>
      </c>
      <c r="H94" s="12">
        <v>97</v>
      </c>
      <c r="I94" s="12">
        <v>0</v>
      </c>
      <c r="J94" s="12">
        <v>97</v>
      </c>
      <c r="K94" s="12">
        <v>97</v>
      </c>
      <c r="L94" s="24" t="s">
        <v>283</v>
      </c>
      <c r="M94" s="23">
        <v>2358.36</v>
      </c>
      <c r="N94" s="106">
        <v>3997.6673054907633</v>
      </c>
      <c r="O94" s="106">
        <v>3815.1723261795455</v>
      </c>
      <c r="P94" s="23">
        <v>3815.1723261795455</v>
      </c>
      <c r="Q94" s="23">
        <v>3815.1723261795455</v>
      </c>
      <c r="R94" s="30">
        <v>1737.96</v>
      </c>
      <c r="S94" s="30">
        <f>T102*T94</f>
        <v>2303.9963054907635</v>
      </c>
      <c r="T94">
        <f>R94/R102</f>
        <v>8.515934842093148E-3</v>
      </c>
    </row>
    <row r="95" spans="1:20" ht="96" x14ac:dyDescent="0.2">
      <c r="A95" s="132"/>
      <c r="B95" s="125"/>
      <c r="C95" s="21" t="s">
        <v>18</v>
      </c>
      <c r="D95" s="128"/>
      <c r="E95" s="10" t="s">
        <v>74</v>
      </c>
      <c r="F95" s="10" t="s">
        <v>23</v>
      </c>
      <c r="G95" s="12">
        <v>97</v>
      </c>
      <c r="H95" s="12">
        <v>97</v>
      </c>
      <c r="I95" s="12">
        <v>0</v>
      </c>
      <c r="J95" s="12">
        <v>97</v>
      </c>
      <c r="K95" s="12">
        <v>97</v>
      </c>
      <c r="L95" s="24" t="s">
        <v>284</v>
      </c>
      <c r="M95" s="23">
        <v>6395.8700000000008</v>
      </c>
      <c r="N95" s="106">
        <v>13574.338268202311</v>
      </c>
      <c r="O95" s="106">
        <v>12600.355639532339</v>
      </c>
      <c r="P95" s="23">
        <v>12600.355639532339</v>
      </c>
      <c r="Q95" s="23">
        <v>12600.355639532339</v>
      </c>
      <c r="R95" s="30">
        <v>4713.3500000000004</v>
      </c>
      <c r="S95" s="30">
        <f>T102*T95</f>
        <v>6248.4412682023112</v>
      </c>
      <c r="T95">
        <f>R95/R102</f>
        <v>2.3095227443657929E-2</v>
      </c>
    </row>
    <row r="96" spans="1:20" ht="96" x14ac:dyDescent="0.2">
      <c r="A96" s="132"/>
      <c r="B96" s="125"/>
      <c r="C96" s="21" t="s">
        <v>19</v>
      </c>
      <c r="D96" s="128"/>
      <c r="E96" s="10" t="s">
        <v>74</v>
      </c>
      <c r="F96" s="10" t="s">
        <v>23</v>
      </c>
      <c r="G96" s="12">
        <v>814</v>
      </c>
      <c r="H96" s="12">
        <v>814</v>
      </c>
      <c r="I96" s="12">
        <v>0</v>
      </c>
      <c r="J96" s="12">
        <v>814</v>
      </c>
      <c r="K96" s="12">
        <v>814</v>
      </c>
      <c r="L96" s="24" t="s">
        <v>285</v>
      </c>
      <c r="M96" s="23">
        <v>123342.79000000001</v>
      </c>
      <c r="N96" s="106">
        <v>153451.42077522865</v>
      </c>
      <c r="O96" s="106">
        <v>158664.3625321179</v>
      </c>
      <c r="P96" s="23">
        <v>158664.3625321179</v>
      </c>
      <c r="Q96" s="23">
        <v>158664.3625321179</v>
      </c>
      <c r="R96" s="30">
        <f>98048.88-9706.45</f>
        <v>88342.430000000008</v>
      </c>
      <c r="S96" s="30">
        <f>T102*T96</f>
        <v>117114.68177522863</v>
      </c>
      <c r="T96">
        <f>R96/R102</f>
        <v>0.43287439162706559</v>
      </c>
    </row>
    <row r="97" spans="1:20" ht="60" x14ac:dyDescent="0.2">
      <c r="A97" s="132"/>
      <c r="B97" s="125"/>
      <c r="C97" s="21" t="s">
        <v>31</v>
      </c>
      <c r="D97" s="128"/>
      <c r="E97" s="10" t="s">
        <v>74</v>
      </c>
      <c r="F97" s="10" t="s">
        <v>23</v>
      </c>
      <c r="G97" s="12">
        <v>577</v>
      </c>
      <c r="H97" s="12">
        <v>577</v>
      </c>
      <c r="I97" s="12">
        <v>417</v>
      </c>
      <c r="J97" s="12">
        <v>417</v>
      </c>
      <c r="K97" s="12">
        <v>417</v>
      </c>
      <c r="L97" s="24" t="s">
        <v>286</v>
      </c>
      <c r="M97" s="23">
        <v>39399.64</v>
      </c>
      <c r="N97" s="106">
        <v>51350.200570225388</v>
      </c>
      <c r="O97" s="106">
        <v>52852.396558302105</v>
      </c>
      <c r="P97" s="23">
        <v>52852.396558302105</v>
      </c>
      <c r="Q97" s="23">
        <v>52852.396558302105</v>
      </c>
      <c r="R97" s="30">
        <v>34289.1</v>
      </c>
      <c r="S97" s="30">
        <f>T102*T97</f>
        <v>45456.71921022539</v>
      </c>
      <c r="T97">
        <f>R97/R102</f>
        <v>0.1680152255483533</v>
      </c>
    </row>
    <row r="98" spans="1:20" ht="60" x14ac:dyDescent="0.2">
      <c r="A98" s="132"/>
      <c r="B98" s="125"/>
      <c r="C98" s="21" t="s">
        <v>32</v>
      </c>
      <c r="D98" s="128"/>
      <c r="E98" s="10" t="s">
        <v>74</v>
      </c>
      <c r="F98" s="10" t="s">
        <v>23</v>
      </c>
      <c r="G98" s="12">
        <v>590</v>
      </c>
      <c r="H98" s="12">
        <v>590</v>
      </c>
      <c r="I98" s="12">
        <v>568</v>
      </c>
      <c r="J98" s="12">
        <v>568</v>
      </c>
      <c r="K98" s="12">
        <v>568</v>
      </c>
      <c r="L98" s="24" t="s">
        <v>287</v>
      </c>
      <c r="M98" s="23">
        <v>42531.020000000004</v>
      </c>
      <c r="N98" s="106">
        <v>55758.515485828677</v>
      </c>
      <c r="O98" s="106">
        <v>58374.583054024304</v>
      </c>
      <c r="P98" s="23">
        <v>58374.583054024304</v>
      </c>
      <c r="Q98" s="23">
        <v>58374.583054024304</v>
      </c>
      <c r="R98" s="30">
        <v>36434.5</v>
      </c>
      <c r="S98" s="30">
        <f>T102*T98</f>
        <v>48300.854675828676</v>
      </c>
      <c r="T98">
        <f>R98/R102</f>
        <v>0.17852760017735894</v>
      </c>
    </row>
    <row r="99" spans="1:20" ht="60" x14ac:dyDescent="0.2">
      <c r="A99" s="132"/>
      <c r="B99" s="125"/>
      <c r="C99" s="12" t="s">
        <v>33</v>
      </c>
      <c r="D99" s="128"/>
      <c r="E99" s="10" t="s">
        <v>74</v>
      </c>
      <c r="F99" s="10" t="s">
        <v>23</v>
      </c>
      <c r="G99" s="12">
        <v>53</v>
      </c>
      <c r="H99" s="12">
        <v>53</v>
      </c>
      <c r="I99" s="12">
        <v>66</v>
      </c>
      <c r="J99" s="12">
        <v>66</v>
      </c>
      <c r="K99" s="12">
        <v>66</v>
      </c>
      <c r="L99" s="24" t="s">
        <v>288</v>
      </c>
      <c r="M99" s="23">
        <v>4576.83</v>
      </c>
      <c r="N99" s="106">
        <v>6233.0129294820472</v>
      </c>
      <c r="O99" s="106">
        <v>6511.9695003287216</v>
      </c>
      <c r="P99" s="23">
        <v>6511.9695003287216</v>
      </c>
      <c r="Q99" s="23">
        <v>6511.9695003287216</v>
      </c>
      <c r="R99" s="30">
        <v>4029.17</v>
      </c>
      <c r="S99" s="30">
        <f>T102*T99</f>
        <v>5341.4306394820469</v>
      </c>
      <c r="T99">
        <f>R99/R102</f>
        <v>1.9742772668943157E-2</v>
      </c>
    </row>
    <row r="100" spans="1:20" x14ac:dyDescent="0.2">
      <c r="A100" s="132"/>
      <c r="B100" s="125"/>
      <c r="C100" s="12" t="s">
        <v>99</v>
      </c>
      <c r="D100" s="128"/>
      <c r="E100" s="10"/>
      <c r="F100" s="10"/>
      <c r="G100" s="12"/>
      <c r="H100" s="12"/>
      <c r="I100" s="12"/>
      <c r="J100" s="12"/>
      <c r="K100" s="12"/>
      <c r="L100" s="24" t="s">
        <v>78</v>
      </c>
      <c r="M100" s="23">
        <v>180</v>
      </c>
      <c r="N100" s="106">
        <v>239.98</v>
      </c>
      <c r="O100" s="106">
        <v>0</v>
      </c>
      <c r="P100" s="23">
        <v>0</v>
      </c>
      <c r="Q100" s="23">
        <v>0</v>
      </c>
      <c r="R100" s="30"/>
      <c r="S100" s="30"/>
    </row>
    <row r="101" spans="1:20" x14ac:dyDescent="0.2">
      <c r="A101" s="132"/>
      <c r="B101" s="125"/>
      <c r="C101" s="12" t="s">
        <v>22</v>
      </c>
      <c r="D101" s="128"/>
      <c r="E101" s="10"/>
      <c r="F101" s="10"/>
      <c r="G101" s="12"/>
      <c r="H101" s="12"/>
      <c r="I101" s="12"/>
      <c r="J101" s="12"/>
      <c r="K101" s="12"/>
      <c r="L101" s="24" t="s">
        <v>98</v>
      </c>
      <c r="M101" s="23">
        <v>1773.56</v>
      </c>
      <c r="N101" s="106">
        <v>728.7025000000001</v>
      </c>
      <c r="O101" s="106">
        <v>0</v>
      </c>
      <c r="P101" s="23">
        <v>0</v>
      </c>
      <c r="Q101" s="23">
        <v>0</v>
      </c>
      <c r="R101" s="30"/>
      <c r="S101" s="30"/>
    </row>
    <row r="102" spans="1:20" x14ac:dyDescent="0.2">
      <c r="A102" s="132"/>
      <c r="B102" s="126"/>
      <c r="C102" s="21" t="s">
        <v>22</v>
      </c>
      <c r="D102" s="129"/>
      <c r="E102" s="10"/>
      <c r="F102" s="10"/>
      <c r="G102" s="12"/>
      <c r="H102" s="12"/>
      <c r="I102" s="12"/>
      <c r="J102" s="12"/>
      <c r="K102" s="12"/>
      <c r="L102" s="24" t="s">
        <v>101</v>
      </c>
      <c r="M102" s="23">
        <v>930.01</v>
      </c>
      <c r="N102" s="106">
        <v>368.40500000000003</v>
      </c>
      <c r="O102" s="106">
        <v>0</v>
      </c>
      <c r="P102" s="23">
        <v>0</v>
      </c>
      <c r="Q102" s="23">
        <v>0</v>
      </c>
      <c r="R102" s="98">
        <f>SUM(R93:R99)</f>
        <v>204083.29</v>
      </c>
      <c r="S102" s="98"/>
      <c r="T102" s="99">
        <v>270551.19</v>
      </c>
    </row>
    <row r="103" spans="1:20" ht="48" customHeight="1" x14ac:dyDescent="0.2">
      <c r="A103" s="132">
        <v>14</v>
      </c>
      <c r="B103" s="124" t="s">
        <v>40</v>
      </c>
      <c r="C103" s="21" t="s">
        <v>16</v>
      </c>
      <c r="D103" s="127" t="s">
        <v>97</v>
      </c>
      <c r="E103" s="10" t="s">
        <v>74</v>
      </c>
      <c r="F103" s="10" t="s">
        <v>23</v>
      </c>
      <c r="G103" s="12">
        <v>361</v>
      </c>
      <c r="H103" s="12">
        <v>361</v>
      </c>
      <c r="I103" s="12">
        <v>0</v>
      </c>
      <c r="J103" s="12">
        <v>361</v>
      </c>
      <c r="K103" s="12">
        <v>361</v>
      </c>
      <c r="L103" s="24" t="s">
        <v>288</v>
      </c>
      <c r="M103" s="23">
        <v>16504.39</v>
      </c>
      <c r="N103" s="106">
        <v>17366.747373162274</v>
      </c>
      <c r="O103" s="106">
        <v>18198.514196616314</v>
      </c>
      <c r="P103" s="23">
        <v>18198.514196616314</v>
      </c>
      <c r="Q103" s="23">
        <v>18198.514196616314</v>
      </c>
      <c r="R103" s="30">
        <f>13921.73-3132.73</f>
        <v>10789</v>
      </c>
      <c r="S103" s="30">
        <f>T112*T103</f>
        <v>12186.309373162276</v>
      </c>
      <c r="T103">
        <f>R103/R112</f>
        <v>4.9762350070683838E-2</v>
      </c>
    </row>
    <row r="104" spans="1:20" ht="60" x14ac:dyDescent="0.2">
      <c r="A104" s="132"/>
      <c r="B104" s="125"/>
      <c r="C104" s="21" t="s">
        <v>17</v>
      </c>
      <c r="D104" s="128"/>
      <c r="E104" s="10" t="s">
        <v>74</v>
      </c>
      <c r="F104" s="10" t="s">
        <v>23</v>
      </c>
      <c r="G104" s="12">
        <v>58</v>
      </c>
      <c r="H104" s="12">
        <v>58</v>
      </c>
      <c r="I104" s="12">
        <v>0</v>
      </c>
      <c r="J104" s="12">
        <v>58</v>
      </c>
      <c r="K104" s="12">
        <v>58</v>
      </c>
      <c r="L104" s="24" t="s">
        <v>289</v>
      </c>
      <c r="M104" s="23">
        <v>988.18000000000006</v>
      </c>
      <c r="N104" s="106">
        <v>1628.2535078836127</v>
      </c>
      <c r="O104" s="106">
        <v>2546.2162057681726</v>
      </c>
      <c r="P104" s="23">
        <v>2546.2162057681726</v>
      </c>
      <c r="Q104" s="23">
        <v>2546.2162057681726</v>
      </c>
      <c r="R104" s="30">
        <v>700.57</v>
      </c>
      <c r="S104" s="30">
        <f>T112*T104</f>
        <v>791.30250788361263</v>
      </c>
      <c r="T104">
        <f>R104/R112</f>
        <v>3.2312549438334396E-3</v>
      </c>
    </row>
    <row r="105" spans="1:20" ht="99.75" customHeight="1" x14ac:dyDescent="0.2">
      <c r="A105" s="132"/>
      <c r="B105" s="125"/>
      <c r="C105" s="21" t="s">
        <v>18</v>
      </c>
      <c r="D105" s="128"/>
      <c r="E105" s="10" t="s">
        <v>74</v>
      </c>
      <c r="F105" s="10" t="s">
        <v>23</v>
      </c>
      <c r="G105" s="12">
        <v>58</v>
      </c>
      <c r="H105" s="12">
        <v>58</v>
      </c>
      <c r="I105" s="12">
        <v>0</v>
      </c>
      <c r="J105" s="12">
        <v>58</v>
      </c>
      <c r="K105" s="12">
        <v>58</v>
      </c>
      <c r="L105" s="24" t="s">
        <v>290</v>
      </c>
      <c r="M105" s="23">
        <v>2679.94</v>
      </c>
      <c r="N105" s="106">
        <v>3589.6791001519759</v>
      </c>
      <c r="O105" s="106">
        <v>11120.282107923287</v>
      </c>
      <c r="P105" s="23">
        <v>11120.282107923287</v>
      </c>
      <c r="Q105" s="23">
        <v>11120.282107923287</v>
      </c>
      <c r="R105" s="30">
        <v>1899.95</v>
      </c>
      <c r="S105" s="30">
        <f>T112*T105</f>
        <v>2146.0171001519761</v>
      </c>
      <c r="T105">
        <f>R105/R112</f>
        <v>8.7631825949388981E-3</v>
      </c>
    </row>
    <row r="106" spans="1:20" ht="102" customHeight="1" x14ac:dyDescent="0.2">
      <c r="A106" s="132"/>
      <c r="B106" s="125"/>
      <c r="C106" s="21" t="s">
        <v>19</v>
      </c>
      <c r="D106" s="128"/>
      <c r="E106" s="10" t="s">
        <v>74</v>
      </c>
      <c r="F106" s="10" t="s">
        <v>23</v>
      </c>
      <c r="G106" s="12">
        <v>361</v>
      </c>
      <c r="H106" s="12">
        <v>361</v>
      </c>
      <c r="I106" s="12">
        <v>0</v>
      </c>
      <c r="J106" s="12">
        <v>361</v>
      </c>
      <c r="K106" s="12">
        <v>361</v>
      </c>
      <c r="L106" s="24" t="s">
        <v>291</v>
      </c>
      <c r="M106" s="23">
        <v>52616.44</v>
      </c>
      <c r="N106" s="106">
        <v>56232.128426024101</v>
      </c>
      <c r="O106" s="106">
        <v>66686.161569381948</v>
      </c>
      <c r="P106" s="23">
        <v>66686.161569381948</v>
      </c>
      <c r="Q106" s="23">
        <v>66686.161569381948</v>
      </c>
      <c r="R106" s="30">
        <f>39523.37-3132.73</f>
        <v>36390.639999999999</v>
      </c>
      <c r="S106" s="30">
        <f>T112*T106</f>
        <v>41103.6794260241</v>
      </c>
      <c r="T106">
        <f>R106/R112</f>
        <v>0.16784537649237466</v>
      </c>
    </row>
    <row r="107" spans="1:20" ht="60" x14ac:dyDescent="0.2">
      <c r="A107" s="132"/>
      <c r="B107" s="125"/>
      <c r="C107" s="21" t="s">
        <v>31</v>
      </c>
      <c r="D107" s="128"/>
      <c r="E107" s="10" t="s">
        <v>74</v>
      </c>
      <c r="F107" s="10" t="s">
        <v>23</v>
      </c>
      <c r="G107" s="12">
        <v>1181</v>
      </c>
      <c r="H107" s="12">
        <v>1181</v>
      </c>
      <c r="I107" s="12">
        <v>998</v>
      </c>
      <c r="J107" s="12">
        <v>998</v>
      </c>
      <c r="K107" s="12">
        <v>998</v>
      </c>
      <c r="L107" s="24" t="s">
        <v>292</v>
      </c>
      <c r="M107" s="23">
        <v>90064.62000000001</v>
      </c>
      <c r="N107" s="106">
        <v>101819.98060791587</v>
      </c>
      <c r="O107" s="106">
        <v>103655.05872890045</v>
      </c>
      <c r="P107" s="23">
        <v>103655.05872890045</v>
      </c>
      <c r="Q107" s="23">
        <v>103655.05872890045</v>
      </c>
      <c r="R107" s="30">
        <f>82364.74-6265.45</f>
        <v>76099.290000000008</v>
      </c>
      <c r="S107" s="30">
        <f>T112*T107</f>
        <v>85955.092317915871</v>
      </c>
      <c r="T107">
        <f>R107/R112</f>
        <v>0.35099448596816113</v>
      </c>
    </row>
    <row r="108" spans="1:20" ht="60" x14ac:dyDescent="0.2">
      <c r="A108" s="132"/>
      <c r="B108" s="125"/>
      <c r="C108" s="21" t="s">
        <v>32</v>
      </c>
      <c r="D108" s="128"/>
      <c r="E108" s="10" t="s">
        <v>74</v>
      </c>
      <c r="F108" s="10" t="s">
        <v>23</v>
      </c>
      <c r="G108" s="12">
        <v>1032</v>
      </c>
      <c r="H108" s="12">
        <v>1032</v>
      </c>
      <c r="I108" s="12">
        <v>1203</v>
      </c>
      <c r="J108" s="12">
        <v>1203</v>
      </c>
      <c r="K108" s="12">
        <v>1203</v>
      </c>
      <c r="L108" s="24" t="s">
        <v>293</v>
      </c>
      <c r="M108" s="23">
        <v>95339.349999999991</v>
      </c>
      <c r="N108" s="106">
        <v>108210.25276797963</v>
      </c>
      <c r="O108" s="106">
        <v>113111.66391250312</v>
      </c>
      <c r="P108" s="23">
        <v>113111.66391250312</v>
      </c>
      <c r="Q108" s="23">
        <v>113111.66391250312</v>
      </c>
      <c r="R108" s="30">
        <f>87518.15-6265.45</f>
        <v>81252.7</v>
      </c>
      <c r="S108" s="30">
        <f>T112*T108</f>
        <v>91775.932857979642</v>
      </c>
      <c r="T108">
        <f>R108/R112</f>
        <v>0.37476367611347228</v>
      </c>
    </row>
    <row r="109" spans="1:20" ht="60" x14ac:dyDescent="0.2">
      <c r="A109" s="132"/>
      <c r="B109" s="125"/>
      <c r="C109" s="12" t="s">
        <v>33</v>
      </c>
      <c r="D109" s="128"/>
      <c r="E109" s="10" t="s">
        <v>74</v>
      </c>
      <c r="F109" s="10" t="s">
        <v>23</v>
      </c>
      <c r="G109" s="12">
        <v>131</v>
      </c>
      <c r="H109" s="12">
        <v>131</v>
      </c>
      <c r="I109" s="12">
        <v>150</v>
      </c>
      <c r="J109" s="12">
        <v>150</v>
      </c>
      <c r="K109" s="12">
        <v>150</v>
      </c>
      <c r="L109" s="24" t="s">
        <v>294</v>
      </c>
      <c r="M109" s="23">
        <v>11466.51</v>
      </c>
      <c r="N109" s="106">
        <v>13968.785056882483</v>
      </c>
      <c r="O109" s="106">
        <v>13592.132009715835</v>
      </c>
      <c r="P109" s="23">
        <v>13592.132009715835</v>
      </c>
      <c r="Q109" s="23">
        <v>13592.132009715835</v>
      </c>
      <c r="R109" s="30">
        <v>9678.35</v>
      </c>
      <c r="S109" s="30">
        <f>T112*T109</f>
        <v>10931.816416882484</v>
      </c>
      <c r="T109">
        <f>R109/R112</f>
        <v>4.4639673816535635E-2</v>
      </c>
    </row>
    <row r="110" spans="1:20" x14ac:dyDescent="0.2">
      <c r="A110" s="132"/>
      <c r="B110" s="125"/>
      <c r="C110" s="12" t="s">
        <v>99</v>
      </c>
      <c r="D110" s="128"/>
      <c r="E110" s="10"/>
      <c r="F110" s="10"/>
      <c r="G110" s="12"/>
      <c r="H110" s="12"/>
      <c r="I110" s="12"/>
      <c r="J110" s="12"/>
      <c r="K110" s="12"/>
      <c r="L110" s="24" t="s">
        <v>78</v>
      </c>
      <c r="M110" s="23">
        <v>189.6</v>
      </c>
      <c r="N110" s="106">
        <v>189.58</v>
      </c>
      <c r="O110" s="106">
        <v>0</v>
      </c>
      <c r="P110" s="23">
        <v>0</v>
      </c>
      <c r="Q110" s="23">
        <v>0</v>
      </c>
      <c r="R110" s="30"/>
      <c r="S110" s="30"/>
    </row>
    <row r="111" spans="1:20" x14ac:dyDescent="0.2">
      <c r="A111" s="132"/>
      <c r="B111" s="125"/>
      <c r="C111" s="12" t="s">
        <v>22</v>
      </c>
      <c r="D111" s="128"/>
      <c r="E111" s="10"/>
      <c r="F111" s="10"/>
      <c r="G111" s="12"/>
      <c r="H111" s="12"/>
      <c r="I111" s="12"/>
      <c r="J111" s="12"/>
      <c r="K111" s="12"/>
      <c r="L111" s="24" t="s">
        <v>98</v>
      </c>
      <c r="M111" s="23">
        <v>3348.63</v>
      </c>
      <c r="N111" s="106">
        <v>1669.4850000000001</v>
      </c>
      <c r="O111" s="106">
        <v>0</v>
      </c>
      <c r="P111" s="23">
        <v>0</v>
      </c>
      <c r="Q111" s="23">
        <v>0</v>
      </c>
      <c r="R111" s="30"/>
      <c r="S111" s="30"/>
    </row>
    <row r="112" spans="1:20" x14ac:dyDescent="0.2">
      <c r="A112" s="132"/>
      <c r="B112" s="126"/>
      <c r="C112" s="12" t="s">
        <v>22</v>
      </c>
      <c r="D112" s="129"/>
      <c r="E112" s="10"/>
      <c r="F112" s="10"/>
      <c r="G112" s="12"/>
      <c r="H112" s="12"/>
      <c r="I112" s="12"/>
      <c r="J112" s="12"/>
      <c r="K112" s="12"/>
      <c r="L112" s="24" t="s">
        <v>101</v>
      </c>
      <c r="M112" s="23">
        <v>3557.17</v>
      </c>
      <c r="N112" s="106">
        <v>1775.8175000000001</v>
      </c>
      <c r="O112" s="106">
        <v>0</v>
      </c>
      <c r="P112" s="23">
        <v>0</v>
      </c>
      <c r="Q112" s="23">
        <v>0</v>
      </c>
      <c r="R112" s="98">
        <f>SUM(R103:R109)</f>
        <v>216810.50000000003</v>
      </c>
      <c r="S112" s="98"/>
      <c r="T112" s="99">
        <v>244890.15</v>
      </c>
    </row>
    <row r="113" spans="1:20" ht="48" customHeight="1" x14ac:dyDescent="0.2">
      <c r="A113" s="132">
        <v>15</v>
      </c>
      <c r="B113" s="124" t="s">
        <v>41</v>
      </c>
      <c r="C113" s="21" t="s">
        <v>16</v>
      </c>
      <c r="D113" s="127" t="s">
        <v>97</v>
      </c>
      <c r="E113" s="10" t="s">
        <v>74</v>
      </c>
      <c r="F113" s="10" t="s">
        <v>23</v>
      </c>
      <c r="G113" s="12">
        <v>723</v>
      </c>
      <c r="H113" s="12">
        <v>860</v>
      </c>
      <c r="I113" s="12">
        <v>0</v>
      </c>
      <c r="J113" s="12">
        <v>860</v>
      </c>
      <c r="K113" s="12">
        <v>860</v>
      </c>
      <c r="L113" s="24" t="s">
        <v>294</v>
      </c>
      <c r="M113" s="23">
        <v>40364.71</v>
      </c>
      <c r="N113" s="106">
        <v>44587.650140337122</v>
      </c>
      <c r="O113" s="106">
        <v>46015.107900089504</v>
      </c>
      <c r="P113" s="23">
        <v>46015.107900089504</v>
      </c>
      <c r="Q113" s="23">
        <v>46015.107900089504</v>
      </c>
      <c r="R113" s="30">
        <v>29616.59</v>
      </c>
      <c r="S113" s="30">
        <f>T122*T113</f>
        <v>34526.922140337119</v>
      </c>
      <c r="T113" s="30">
        <f>R113/R122</f>
        <v>0.13970338057426776</v>
      </c>
    </row>
    <row r="114" spans="1:20" ht="60" x14ac:dyDescent="0.2">
      <c r="A114" s="132"/>
      <c r="B114" s="125"/>
      <c r="C114" s="21" t="s">
        <v>17</v>
      </c>
      <c r="D114" s="128"/>
      <c r="E114" s="10" t="s">
        <v>74</v>
      </c>
      <c r="F114" s="10" t="s">
        <v>23</v>
      </c>
      <c r="G114" s="12">
        <v>231</v>
      </c>
      <c r="H114" s="12">
        <v>259</v>
      </c>
      <c r="I114" s="12">
        <v>0</v>
      </c>
      <c r="J114" s="12">
        <v>259</v>
      </c>
      <c r="K114" s="12">
        <v>259</v>
      </c>
      <c r="L114" s="24" t="s">
        <v>295</v>
      </c>
      <c r="M114" s="23">
        <v>2031.2399999999998</v>
      </c>
      <c r="N114" s="106">
        <v>4864.7793901925988</v>
      </c>
      <c r="O114" s="106">
        <v>5198.5486779475559</v>
      </c>
      <c r="P114" s="23">
        <v>5198.5486779475559</v>
      </c>
      <c r="Q114" s="23">
        <v>5198.5486779475559</v>
      </c>
      <c r="R114" s="30">
        <v>1490.37</v>
      </c>
      <c r="S114" s="30">
        <f>T122*T114</f>
        <v>1737.4683901925989</v>
      </c>
      <c r="T114" s="30">
        <f>R114/R122</f>
        <v>7.0301721874959748E-3</v>
      </c>
    </row>
    <row r="115" spans="1:20" ht="99.75" customHeight="1" x14ac:dyDescent="0.2">
      <c r="A115" s="132"/>
      <c r="B115" s="125"/>
      <c r="C115" s="21" t="s">
        <v>18</v>
      </c>
      <c r="D115" s="128"/>
      <c r="E115" s="10" t="s">
        <v>74</v>
      </c>
      <c r="F115" s="10" t="s">
        <v>23</v>
      </c>
      <c r="G115" s="12">
        <v>227</v>
      </c>
      <c r="H115" s="12">
        <v>255</v>
      </c>
      <c r="I115" s="12">
        <v>0</v>
      </c>
      <c r="J115" s="12">
        <v>255</v>
      </c>
      <c r="K115" s="12">
        <v>255</v>
      </c>
      <c r="L115" s="24" t="s">
        <v>296</v>
      </c>
      <c r="M115" s="23">
        <v>5508.72</v>
      </c>
      <c r="N115" s="106">
        <v>6208.9912638617679</v>
      </c>
      <c r="O115" s="106">
        <v>17124.467663417221</v>
      </c>
      <c r="P115" s="23">
        <v>17124.467663417221</v>
      </c>
      <c r="Q115" s="23">
        <v>17124.467663417221</v>
      </c>
      <c r="R115" s="30">
        <v>4041.88</v>
      </c>
      <c r="S115" s="30">
        <f>T122*T115</f>
        <v>4712.0102638617682</v>
      </c>
      <c r="T115" s="30">
        <f>R115/R122</f>
        <v>1.9065810745785432E-2</v>
      </c>
    </row>
    <row r="116" spans="1:20" ht="100.5" customHeight="1" x14ac:dyDescent="0.2">
      <c r="A116" s="132"/>
      <c r="B116" s="125"/>
      <c r="C116" s="21" t="s">
        <v>19</v>
      </c>
      <c r="D116" s="128"/>
      <c r="E116" s="10" t="s">
        <v>74</v>
      </c>
      <c r="F116" s="10" t="s">
        <v>23</v>
      </c>
      <c r="G116" s="12">
        <v>719</v>
      </c>
      <c r="H116" s="12">
        <v>875</v>
      </c>
      <c r="I116" s="12">
        <v>0</v>
      </c>
      <c r="J116" s="12">
        <v>875</v>
      </c>
      <c r="K116" s="12">
        <v>875</v>
      </c>
      <c r="L116" s="24" t="s">
        <v>297</v>
      </c>
      <c r="M116" s="23">
        <v>105010.76000000001</v>
      </c>
      <c r="N116" s="106">
        <v>119257.96906655691</v>
      </c>
      <c r="O116" s="106">
        <v>128048.58664449569</v>
      </c>
      <c r="P116" s="23">
        <v>128048.58664449569</v>
      </c>
      <c r="Q116" s="23">
        <v>128048.58664449569</v>
      </c>
      <c r="R116" s="30">
        <f>84080.57-9583.4</f>
        <v>74497.170000000013</v>
      </c>
      <c r="S116" s="30">
        <f>T122*T116</f>
        <v>86848.553066556909</v>
      </c>
      <c r="T116" s="30">
        <f>R116/R122</f>
        <v>0.35140799437801329</v>
      </c>
    </row>
    <row r="117" spans="1:20" ht="60" x14ac:dyDescent="0.2">
      <c r="A117" s="132"/>
      <c r="B117" s="125"/>
      <c r="C117" s="21" t="s">
        <v>31</v>
      </c>
      <c r="D117" s="128"/>
      <c r="E117" s="10" t="s">
        <v>74</v>
      </c>
      <c r="F117" s="10" t="s">
        <v>23</v>
      </c>
      <c r="G117" s="12">
        <v>755</v>
      </c>
      <c r="H117" s="12">
        <v>755</v>
      </c>
      <c r="I117" s="12">
        <v>644</v>
      </c>
      <c r="J117" s="12">
        <v>644</v>
      </c>
      <c r="K117" s="12">
        <v>644</v>
      </c>
      <c r="L117" s="24" t="s">
        <v>298</v>
      </c>
      <c r="M117" s="23">
        <v>53396.08</v>
      </c>
      <c r="N117" s="106">
        <v>63230.643187428192</v>
      </c>
      <c r="O117" s="106">
        <v>66153.502189326056</v>
      </c>
      <c r="P117" s="23">
        <v>66153.502189326056</v>
      </c>
      <c r="Q117" s="23">
        <v>66153.502189326056</v>
      </c>
      <c r="R117" s="30">
        <v>46948.05</v>
      </c>
      <c r="S117" s="30">
        <f>T122*T117</f>
        <v>54731.880577428194</v>
      </c>
      <c r="T117">
        <f>R117/R122</f>
        <v>0.22145700421182019</v>
      </c>
    </row>
    <row r="118" spans="1:20" ht="60" x14ac:dyDescent="0.2">
      <c r="A118" s="132"/>
      <c r="B118" s="125"/>
      <c r="C118" s="21" t="s">
        <v>32</v>
      </c>
      <c r="D118" s="128"/>
      <c r="E118" s="10" t="s">
        <v>74</v>
      </c>
      <c r="F118" s="10" t="s">
        <v>23</v>
      </c>
      <c r="G118" s="12">
        <v>771</v>
      </c>
      <c r="H118" s="12">
        <v>771</v>
      </c>
      <c r="I118" s="12">
        <v>796</v>
      </c>
      <c r="J118" s="12">
        <v>796</v>
      </c>
      <c r="K118" s="12">
        <v>796</v>
      </c>
      <c r="L118" s="24" t="s">
        <v>299</v>
      </c>
      <c r="M118" s="23">
        <v>57950.67</v>
      </c>
      <c r="N118" s="106">
        <v>68088.192509762142</v>
      </c>
      <c r="O118" s="106">
        <v>72273.758099064464</v>
      </c>
      <c r="P118" s="23">
        <v>72273.758099064464</v>
      </c>
      <c r="Q118" s="23">
        <v>72273.758099064464</v>
      </c>
      <c r="R118" s="30">
        <v>49885.5</v>
      </c>
      <c r="S118" s="30">
        <f>T122*T118</f>
        <v>58156.35001976214</v>
      </c>
      <c r="T118">
        <f>R118/R122</f>
        <v>0.23531314684228111</v>
      </c>
    </row>
    <row r="119" spans="1:20" ht="60" x14ac:dyDescent="0.2">
      <c r="A119" s="132"/>
      <c r="B119" s="125"/>
      <c r="C119" s="12" t="s">
        <v>33</v>
      </c>
      <c r="D119" s="128"/>
      <c r="E119" s="10" t="s">
        <v>74</v>
      </c>
      <c r="F119" s="10" t="s">
        <v>23</v>
      </c>
      <c r="G119" s="12">
        <v>126</v>
      </c>
      <c r="H119" s="12">
        <v>126</v>
      </c>
      <c r="I119" s="12">
        <v>135</v>
      </c>
      <c r="J119" s="12">
        <v>135</v>
      </c>
      <c r="K119" s="12">
        <v>135</v>
      </c>
      <c r="L119" s="24" t="s">
        <v>300</v>
      </c>
      <c r="M119" s="23">
        <v>6834.71</v>
      </c>
      <c r="N119" s="106">
        <v>8376.3463218612869</v>
      </c>
      <c r="O119" s="106">
        <v>8825.5995754113028</v>
      </c>
      <c r="P119" s="23">
        <v>8825.5995754113028</v>
      </c>
      <c r="Q119" s="23">
        <v>8825.5995754113028</v>
      </c>
      <c r="R119" s="30">
        <v>5516.67</v>
      </c>
      <c r="S119" s="30">
        <f>T122*T119</f>
        <v>6431.3155418612869</v>
      </c>
      <c r="T119">
        <f>R119/R122</f>
        <v>2.6022491060336307E-2</v>
      </c>
    </row>
    <row r="120" spans="1:20" x14ac:dyDescent="0.2">
      <c r="A120" s="132"/>
      <c r="B120" s="125"/>
      <c r="C120" s="12" t="s">
        <v>99</v>
      </c>
      <c r="D120" s="128"/>
      <c r="E120" s="10"/>
      <c r="F120" s="10"/>
      <c r="G120" s="12"/>
      <c r="H120" s="12"/>
      <c r="I120" s="12"/>
      <c r="J120" s="12"/>
      <c r="K120" s="12"/>
      <c r="L120" s="24" t="s">
        <v>78</v>
      </c>
      <c r="M120" s="23">
        <v>89.88</v>
      </c>
      <c r="N120" s="106">
        <v>96.55</v>
      </c>
      <c r="O120" s="106">
        <v>0</v>
      </c>
      <c r="P120" s="23">
        <v>0</v>
      </c>
      <c r="Q120" s="23">
        <v>0</v>
      </c>
      <c r="R120" s="30"/>
      <c r="S120" s="30"/>
    </row>
    <row r="121" spans="1:20" x14ac:dyDescent="0.2">
      <c r="A121" s="132"/>
      <c r="B121" s="125"/>
      <c r="C121" s="12" t="s">
        <v>22</v>
      </c>
      <c r="D121" s="128"/>
      <c r="E121" s="10"/>
      <c r="F121" s="10"/>
      <c r="G121" s="12"/>
      <c r="H121" s="12"/>
      <c r="I121" s="12"/>
      <c r="J121" s="12"/>
      <c r="K121" s="12"/>
      <c r="L121" s="24" t="s">
        <v>98</v>
      </c>
      <c r="M121" s="23">
        <v>5609.59</v>
      </c>
      <c r="N121" s="106">
        <v>1741.7824999999998</v>
      </c>
      <c r="O121" s="106">
        <v>0</v>
      </c>
      <c r="P121" s="23">
        <v>0</v>
      </c>
      <c r="Q121" s="23">
        <v>0</v>
      </c>
      <c r="R121" s="30"/>
      <c r="S121" s="30"/>
    </row>
    <row r="122" spans="1:20" x14ac:dyDescent="0.2">
      <c r="A122" s="132"/>
      <c r="B122" s="126"/>
      <c r="C122" s="12" t="s">
        <v>22</v>
      </c>
      <c r="D122" s="129"/>
      <c r="E122" s="10"/>
      <c r="F122" s="10"/>
      <c r="G122" s="12"/>
      <c r="H122" s="12"/>
      <c r="I122" s="12"/>
      <c r="J122" s="12"/>
      <c r="K122" s="12"/>
      <c r="L122" s="24" t="s">
        <v>101</v>
      </c>
      <c r="M122" s="23">
        <v>1090.76</v>
      </c>
      <c r="N122" s="106">
        <v>631.40499999999997</v>
      </c>
      <c r="O122" s="106">
        <v>0</v>
      </c>
      <c r="P122" s="23">
        <v>0</v>
      </c>
      <c r="Q122" s="23">
        <v>0</v>
      </c>
      <c r="R122" s="98">
        <f>SUM(R113:R119)</f>
        <v>211996.23</v>
      </c>
      <c r="S122" s="98"/>
      <c r="T122" s="99">
        <v>247144.5</v>
      </c>
    </row>
    <row r="123" spans="1:20" ht="48" customHeight="1" x14ac:dyDescent="0.2">
      <c r="A123" s="132">
        <v>16</v>
      </c>
      <c r="B123" s="124" t="s">
        <v>42</v>
      </c>
      <c r="C123" s="21" t="s">
        <v>16</v>
      </c>
      <c r="D123" s="127" t="s">
        <v>97</v>
      </c>
      <c r="E123" s="10" t="s">
        <v>74</v>
      </c>
      <c r="F123" s="10" t="s">
        <v>23</v>
      </c>
      <c r="G123" s="12">
        <v>596</v>
      </c>
      <c r="H123" s="12">
        <v>738</v>
      </c>
      <c r="I123" s="12">
        <v>0</v>
      </c>
      <c r="J123" s="12">
        <v>738</v>
      </c>
      <c r="K123" s="12">
        <v>738</v>
      </c>
      <c r="L123" s="24" t="s">
        <v>300</v>
      </c>
      <c r="M123" s="23">
        <v>29894.29</v>
      </c>
      <c r="N123" s="106">
        <v>36019.435322413687</v>
      </c>
      <c r="O123" s="106">
        <v>38475.111656177833</v>
      </c>
      <c r="P123" s="23">
        <v>38475.111656177833</v>
      </c>
      <c r="Q123" s="23">
        <v>38475.111656177833</v>
      </c>
      <c r="R123" s="30">
        <v>22599.56</v>
      </c>
      <c r="S123" s="30">
        <f>T132*T123</f>
        <v>27376.906322413688</v>
      </c>
      <c r="T123" s="30">
        <f>R123/R132</f>
        <v>0.11176527490144189</v>
      </c>
    </row>
    <row r="124" spans="1:20" ht="60" x14ac:dyDescent="0.2">
      <c r="A124" s="132"/>
      <c r="B124" s="125"/>
      <c r="C124" s="21" t="s">
        <v>17</v>
      </c>
      <c r="D124" s="128"/>
      <c r="E124" s="10" t="s">
        <v>74</v>
      </c>
      <c r="F124" s="10" t="s">
        <v>23</v>
      </c>
      <c r="G124" s="12">
        <v>41</v>
      </c>
      <c r="H124" s="12">
        <v>50</v>
      </c>
      <c r="I124" s="12">
        <v>0</v>
      </c>
      <c r="J124" s="12">
        <v>50</v>
      </c>
      <c r="K124" s="12">
        <v>50</v>
      </c>
      <c r="L124" s="24" t="s">
        <v>301</v>
      </c>
      <c r="M124" s="23">
        <v>1504.35</v>
      </c>
      <c r="N124" s="106">
        <v>2286.7686662637761</v>
      </c>
      <c r="O124" s="106">
        <v>2921.3412338786584</v>
      </c>
      <c r="P124" s="23">
        <v>2921.3412338786584</v>
      </c>
      <c r="Q124" s="23">
        <v>2921.3412338786584</v>
      </c>
      <c r="R124" s="30">
        <v>1137.26</v>
      </c>
      <c r="S124" s="30">
        <f>T132*T124</f>
        <v>1377.6666662637763</v>
      </c>
      <c r="T124" s="30">
        <f>R124/R132</f>
        <v>5.6242766024831364E-3</v>
      </c>
    </row>
    <row r="125" spans="1:20" ht="96" x14ac:dyDescent="0.2">
      <c r="A125" s="132"/>
      <c r="B125" s="125"/>
      <c r="C125" s="21" t="s">
        <v>18</v>
      </c>
      <c r="D125" s="128"/>
      <c r="E125" s="10" t="s">
        <v>74</v>
      </c>
      <c r="F125" s="10" t="s">
        <v>23</v>
      </c>
      <c r="G125" s="12">
        <v>41</v>
      </c>
      <c r="H125" s="12">
        <v>50</v>
      </c>
      <c r="I125" s="12">
        <v>0</v>
      </c>
      <c r="J125" s="12">
        <v>50</v>
      </c>
      <c r="K125" s="12">
        <v>50</v>
      </c>
      <c r="L125" s="24" t="s">
        <v>302</v>
      </c>
      <c r="M125" s="23">
        <v>4079.7799999999997</v>
      </c>
      <c r="N125" s="106">
        <v>9635.6869510203378</v>
      </c>
      <c r="O125" s="106">
        <v>11603.271435594215</v>
      </c>
      <c r="P125" s="23">
        <v>11603.271435594215</v>
      </c>
      <c r="Q125" s="23">
        <v>11603.271435594215</v>
      </c>
      <c r="R125" s="30">
        <v>3084.24</v>
      </c>
      <c r="S125" s="30">
        <f>T132*T125</f>
        <v>3736.2209510203375</v>
      </c>
      <c r="T125" s="30">
        <f>R125/R132</f>
        <v>1.5252993043316909E-2</v>
      </c>
    </row>
    <row r="126" spans="1:20" ht="96" x14ac:dyDescent="0.2">
      <c r="A126" s="132"/>
      <c r="B126" s="125"/>
      <c r="C126" s="21" t="s">
        <v>19</v>
      </c>
      <c r="D126" s="128"/>
      <c r="E126" s="10" t="s">
        <v>74</v>
      </c>
      <c r="F126" s="10" t="s">
        <v>23</v>
      </c>
      <c r="G126" s="12">
        <v>596</v>
      </c>
      <c r="H126" s="12">
        <v>738</v>
      </c>
      <c r="I126" s="12">
        <v>0</v>
      </c>
      <c r="J126" s="12">
        <v>738</v>
      </c>
      <c r="K126" s="12">
        <v>738</v>
      </c>
      <c r="L126" s="24" t="s">
        <v>303</v>
      </c>
      <c r="M126" s="23">
        <v>77962.36</v>
      </c>
      <c r="N126" s="106">
        <v>89714.641141709057</v>
      </c>
      <c r="O126" s="106">
        <v>109157.0411409708</v>
      </c>
      <c r="P126" s="23">
        <v>109157.0411409708</v>
      </c>
      <c r="Q126" s="23">
        <v>109157.0411409708</v>
      </c>
      <c r="R126" s="30">
        <f>64159.47-6906.62</f>
        <v>57252.85</v>
      </c>
      <c r="S126" s="30">
        <f>T132*T126</f>
        <v>69355.594141709051</v>
      </c>
      <c r="T126" s="30">
        <f>R126/R132</f>
        <v>0.28314181865226651</v>
      </c>
    </row>
    <row r="127" spans="1:20" ht="60" x14ac:dyDescent="0.2">
      <c r="A127" s="132"/>
      <c r="B127" s="125"/>
      <c r="C127" s="21" t="s">
        <v>31</v>
      </c>
      <c r="D127" s="128"/>
      <c r="E127" s="10" t="s">
        <v>74</v>
      </c>
      <c r="F127" s="10" t="s">
        <v>23</v>
      </c>
      <c r="G127" s="12">
        <v>873</v>
      </c>
      <c r="H127" s="12">
        <v>873</v>
      </c>
      <c r="I127" s="12">
        <v>769</v>
      </c>
      <c r="J127" s="12">
        <v>769</v>
      </c>
      <c r="K127" s="12">
        <v>769</v>
      </c>
      <c r="L127" s="24" t="s">
        <v>304</v>
      </c>
      <c r="M127" s="23">
        <v>62281.81</v>
      </c>
      <c r="N127" s="106">
        <v>75818.476789492619</v>
      </c>
      <c r="O127" s="106">
        <v>79280.189832084943</v>
      </c>
      <c r="P127" s="23">
        <v>79280.189832084943</v>
      </c>
      <c r="Q127" s="23">
        <v>79280.189832084943</v>
      </c>
      <c r="R127" s="30">
        <v>54186.99</v>
      </c>
      <c r="S127" s="30">
        <f>T132*T127</f>
        <v>65641.638559492625</v>
      </c>
      <c r="T127">
        <f>R127/R132</f>
        <v>0.26797972320840235</v>
      </c>
    </row>
    <row r="128" spans="1:20" ht="60" x14ac:dyDescent="0.2">
      <c r="A128" s="132"/>
      <c r="B128" s="125"/>
      <c r="C128" s="21" t="s">
        <v>32</v>
      </c>
      <c r="D128" s="128"/>
      <c r="E128" s="10" t="s">
        <v>74</v>
      </c>
      <c r="F128" s="10" t="s">
        <v>23</v>
      </c>
      <c r="G128" s="12">
        <v>834</v>
      </c>
      <c r="H128" s="12">
        <v>834</v>
      </c>
      <c r="I128" s="12">
        <v>925</v>
      </c>
      <c r="J128" s="12">
        <v>925</v>
      </c>
      <c r="K128" s="12">
        <v>925</v>
      </c>
      <c r="L128" s="24" t="s">
        <v>305</v>
      </c>
      <c r="M128" s="23">
        <v>66301.55</v>
      </c>
      <c r="N128" s="106">
        <v>81766.71524829464</v>
      </c>
      <c r="O128" s="106">
        <v>86153.994277433652</v>
      </c>
      <c r="P128" s="23">
        <v>86153.994277433652</v>
      </c>
      <c r="Q128" s="23">
        <v>86153.994277433652</v>
      </c>
      <c r="R128" s="30">
        <v>57577.37</v>
      </c>
      <c r="S128" s="30">
        <f>T132*T128</f>
        <v>69748.714788294645</v>
      </c>
      <c r="T128">
        <f>R128/R132</f>
        <v>0.28474672011986218</v>
      </c>
    </row>
    <row r="129" spans="1:20" ht="60" x14ac:dyDescent="0.2">
      <c r="A129" s="132"/>
      <c r="B129" s="125"/>
      <c r="C129" s="12" t="s">
        <v>33</v>
      </c>
      <c r="D129" s="128"/>
      <c r="E129" s="10" t="s">
        <v>74</v>
      </c>
      <c r="F129" s="10" t="s">
        <v>23</v>
      </c>
      <c r="G129" s="12">
        <v>121</v>
      </c>
      <c r="H129" s="12">
        <v>121</v>
      </c>
      <c r="I129" s="12">
        <v>169</v>
      </c>
      <c r="J129" s="12">
        <v>169</v>
      </c>
      <c r="K129" s="12">
        <v>169</v>
      </c>
      <c r="L129" s="24" t="s">
        <v>306</v>
      </c>
      <c r="M129" s="23">
        <v>7633.03</v>
      </c>
      <c r="N129" s="106">
        <v>10275.720860805868</v>
      </c>
      <c r="O129" s="106">
        <v>10710.567472064777</v>
      </c>
      <c r="P129" s="23">
        <v>10710.567472064777</v>
      </c>
      <c r="Q129" s="23">
        <v>10710.567472064777</v>
      </c>
      <c r="R129" s="30">
        <v>6367.29</v>
      </c>
      <c r="S129" s="30">
        <f>T132*T129</f>
        <v>7713.2785708058673</v>
      </c>
      <c r="T129">
        <f>R129/R132</f>
        <v>3.1489193472226978E-2</v>
      </c>
    </row>
    <row r="130" spans="1:20" x14ac:dyDescent="0.2">
      <c r="A130" s="132"/>
      <c r="B130" s="125"/>
      <c r="C130" s="12" t="s">
        <v>99</v>
      </c>
      <c r="D130" s="128"/>
      <c r="E130" s="10"/>
      <c r="F130" s="10"/>
      <c r="G130" s="12"/>
      <c r="H130" s="12"/>
      <c r="I130" s="12"/>
      <c r="J130" s="12"/>
      <c r="K130" s="12"/>
      <c r="L130" s="24" t="s">
        <v>78</v>
      </c>
      <c r="M130" s="23">
        <v>95.88</v>
      </c>
      <c r="N130" s="106">
        <v>95.87</v>
      </c>
      <c r="O130" s="106">
        <v>0</v>
      </c>
      <c r="P130" s="23">
        <v>0</v>
      </c>
      <c r="Q130" s="23">
        <v>0</v>
      </c>
      <c r="R130" s="30"/>
      <c r="S130" s="30"/>
    </row>
    <row r="131" spans="1:20" x14ac:dyDescent="0.2">
      <c r="A131" s="132"/>
      <c r="B131" s="125"/>
      <c r="C131" s="12" t="s">
        <v>22</v>
      </c>
      <c r="D131" s="128"/>
      <c r="E131" s="10"/>
      <c r="F131" s="10"/>
      <c r="G131" s="12"/>
      <c r="H131" s="12"/>
      <c r="I131" s="12"/>
      <c r="J131" s="12"/>
      <c r="K131" s="12"/>
      <c r="L131" s="24" t="s">
        <v>98</v>
      </c>
      <c r="M131" s="23">
        <v>7551.18</v>
      </c>
      <c r="N131" s="106">
        <v>1981.03</v>
      </c>
      <c r="O131" s="106">
        <v>0</v>
      </c>
      <c r="P131" s="23">
        <v>0</v>
      </c>
      <c r="Q131" s="23">
        <v>0</v>
      </c>
      <c r="R131" s="30"/>
      <c r="S131" s="30"/>
    </row>
    <row r="132" spans="1:20" x14ac:dyDescent="0.2">
      <c r="A132" s="132"/>
      <c r="B132" s="126"/>
      <c r="C132" s="12" t="s">
        <v>22</v>
      </c>
      <c r="D132" s="129"/>
      <c r="E132" s="10"/>
      <c r="F132" s="10"/>
      <c r="G132" s="12"/>
      <c r="H132" s="12"/>
      <c r="I132" s="12"/>
      <c r="J132" s="12"/>
      <c r="K132" s="12"/>
      <c r="L132" s="24" t="s">
        <v>101</v>
      </c>
      <c r="M132" s="23">
        <v>3586.92</v>
      </c>
      <c r="N132" s="106">
        <v>5317.2425000000003</v>
      </c>
      <c r="O132" s="106">
        <v>0</v>
      </c>
      <c r="P132" s="23">
        <v>0</v>
      </c>
      <c r="Q132" s="23">
        <v>0</v>
      </c>
      <c r="R132" s="98">
        <f>SUM(R123:R129)</f>
        <v>202205.56</v>
      </c>
      <c r="S132" s="98"/>
      <c r="T132" s="99">
        <v>244950.02</v>
      </c>
    </row>
    <row r="133" spans="1:20" ht="48" customHeight="1" x14ac:dyDescent="0.2">
      <c r="A133" s="132">
        <v>17</v>
      </c>
      <c r="B133" s="124" t="s">
        <v>43</v>
      </c>
      <c r="C133" s="21" t="s">
        <v>16</v>
      </c>
      <c r="D133" s="127" t="s">
        <v>97</v>
      </c>
      <c r="E133" s="10" t="s">
        <v>74</v>
      </c>
      <c r="F133" s="10" t="s">
        <v>23</v>
      </c>
      <c r="G133" s="12">
        <v>600</v>
      </c>
      <c r="H133" s="12">
        <v>769</v>
      </c>
      <c r="I133" s="12">
        <v>0</v>
      </c>
      <c r="J133" s="12">
        <v>769</v>
      </c>
      <c r="K133" s="12">
        <v>769</v>
      </c>
      <c r="L133" s="24" t="s">
        <v>306</v>
      </c>
      <c r="M133" s="23">
        <v>28727.79</v>
      </c>
      <c r="N133" s="106">
        <v>37478.550604532393</v>
      </c>
      <c r="O133" s="106">
        <v>36949.481000232932</v>
      </c>
      <c r="P133" s="23">
        <v>36949.481000232932</v>
      </c>
      <c r="Q133" s="23">
        <v>36949.481000232932</v>
      </c>
      <c r="R133" s="30">
        <f>21848.72-1000</f>
        <v>20848.72</v>
      </c>
      <c r="S133" s="30">
        <f>T142*T133</f>
        <v>24778.828604532391</v>
      </c>
      <c r="T133" s="30">
        <f>R133/R142</f>
        <v>0.10415941315431804</v>
      </c>
    </row>
    <row r="134" spans="1:20" ht="60" x14ac:dyDescent="0.2">
      <c r="A134" s="132"/>
      <c r="B134" s="125"/>
      <c r="C134" s="21" t="s">
        <v>17</v>
      </c>
      <c r="D134" s="128"/>
      <c r="E134" s="10" t="s">
        <v>74</v>
      </c>
      <c r="F134" s="10" t="s">
        <v>23</v>
      </c>
      <c r="G134" s="12">
        <v>75</v>
      </c>
      <c r="H134" s="12">
        <v>108</v>
      </c>
      <c r="I134" s="12">
        <v>0</v>
      </c>
      <c r="J134" s="12">
        <v>108</v>
      </c>
      <c r="K134" s="12">
        <v>108</v>
      </c>
      <c r="L134" s="24" t="s">
        <v>307</v>
      </c>
      <c r="M134" s="23">
        <v>1495.96</v>
      </c>
      <c r="N134" s="106">
        <v>3001.1196808621935</v>
      </c>
      <c r="O134" s="106">
        <v>2557.9150385171597</v>
      </c>
      <c r="P134" s="23">
        <v>2557.9150385171597</v>
      </c>
      <c r="Q134" s="23">
        <v>2557.9150385171597</v>
      </c>
      <c r="R134" s="30">
        <v>1099.47</v>
      </c>
      <c r="S134" s="30">
        <f>T142*T134</f>
        <v>1306.7266808621932</v>
      </c>
      <c r="T134" s="30">
        <f>R134/R142</f>
        <v>5.4929103552054052E-3</v>
      </c>
    </row>
    <row r="135" spans="1:20" ht="96" x14ac:dyDescent="0.2">
      <c r="A135" s="132"/>
      <c r="B135" s="125"/>
      <c r="C135" s="21" t="s">
        <v>18</v>
      </c>
      <c r="D135" s="128"/>
      <c r="E135" s="10" t="s">
        <v>74</v>
      </c>
      <c r="F135" s="10" t="s">
        <v>23</v>
      </c>
      <c r="G135" s="12">
        <v>75</v>
      </c>
      <c r="H135" s="12">
        <v>103</v>
      </c>
      <c r="I135" s="12">
        <v>0</v>
      </c>
      <c r="J135" s="12">
        <v>103</v>
      </c>
      <c r="K135" s="12">
        <v>103</v>
      </c>
      <c r="L135" s="24" t="s">
        <v>308</v>
      </c>
      <c r="M135" s="23">
        <v>4057.05</v>
      </c>
      <c r="N135" s="106">
        <v>11163.752505902354</v>
      </c>
      <c r="O135" s="106">
        <v>10070.589822895125</v>
      </c>
      <c r="P135" s="23">
        <v>10070.589822895125</v>
      </c>
      <c r="Q135" s="23">
        <v>10070.589822895125</v>
      </c>
      <c r="R135" s="30">
        <v>2981.77</v>
      </c>
      <c r="S135" s="30">
        <f>T142*T135</f>
        <v>3543.8515059023548</v>
      </c>
      <c r="T135" s="30">
        <f>R135/R142</f>
        <v>1.489680965359748E-2</v>
      </c>
    </row>
    <row r="136" spans="1:20" ht="96" x14ac:dyDescent="0.2">
      <c r="A136" s="132"/>
      <c r="B136" s="125"/>
      <c r="C136" s="21" t="s">
        <v>19</v>
      </c>
      <c r="D136" s="128"/>
      <c r="E136" s="10" t="s">
        <v>74</v>
      </c>
      <c r="F136" s="10" t="s">
        <v>23</v>
      </c>
      <c r="G136" s="12">
        <v>600</v>
      </c>
      <c r="H136" s="12">
        <v>769</v>
      </c>
      <c r="I136" s="12">
        <v>0</v>
      </c>
      <c r="J136" s="12">
        <v>769</v>
      </c>
      <c r="K136" s="12">
        <v>769</v>
      </c>
      <c r="L136" s="24" t="s">
        <v>309</v>
      </c>
      <c r="M136" s="23">
        <v>84396.27</v>
      </c>
      <c r="N136" s="106">
        <v>103783.52050378307</v>
      </c>
      <c r="O136" s="106">
        <v>117368.00777250038</v>
      </c>
      <c r="P136" s="23">
        <v>117368.00777250038</v>
      </c>
      <c r="Q136" s="23">
        <v>117368.00777250038</v>
      </c>
      <c r="R136" s="30">
        <v>62027.83</v>
      </c>
      <c r="S136" s="30">
        <f>T142*T136</f>
        <v>73720.447503783071</v>
      </c>
      <c r="T136" s="30">
        <f>R136/R142</f>
        <v>0.30988868247239171</v>
      </c>
    </row>
    <row r="137" spans="1:20" ht="60" x14ac:dyDescent="0.2">
      <c r="A137" s="132"/>
      <c r="B137" s="125"/>
      <c r="C137" s="21" t="s">
        <v>31</v>
      </c>
      <c r="D137" s="128"/>
      <c r="E137" s="10" t="s">
        <v>74</v>
      </c>
      <c r="F137" s="10" t="s">
        <v>23</v>
      </c>
      <c r="G137" s="12">
        <v>900</v>
      </c>
      <c r="H137" s="12">
        <v>900</v>
      </c>
      <c r="I137" s="12">
        <v>835</v>
      </c>
      <c r="J137" s="12">
        <v>835</v>
      </c>
      <c r="K137" s="12">
        <v>835</v>
      </c>
      <c r="L137" s="24" t="s">
        <v>310</v>
      </c>
      <c r="M137" s="23">
        <v>64484.18</v>
      </c>
      <c r="N137" s="106">
        <v>72726.577386802746</v>
      </c>
      <c r="O137" s="106">
        <v>76468.555080241727</v>
      </c>
      <c r="P137" s="23">
        <v>76468.555080241727</v>
      </c>
      <c r="Q137" s="23">
        <v>76468.555080241727</v>
      </c>
      <c r="R137" s="30">
        <v>51879.81</v>
      </c>
      <c r="S137" s="30">
        <f>T142*T137</f>
        <v>61659.464946802742</v>
      </c>
      <c r="T137">
        <f>R137/R142</f>
        <v>0.25918956003809918</v>
      </c>
    </row>
    <row r="138" spans="1:20" ht="60" x14ac:dyDescent="0.2">
      <c r="A138" s="132"/>
      <c r="B138" s="125"/>
      <c r="C138" s="21" t="s">
        <v>32</v>
      </c>
      <c r="D138" s="128"/>
      <c r="E138" s="10" t="s">
        <v>74</v>
      </c>
      <c r="F138" s="10" t="s">
        <v>23</v>
      </c>
      <c r="G138" s="12">
        <v>860</v>
      </c>
      <c r="H138" s="12">
        <v>860</v>
      </c>
      <c r="I138" s="12">
        <v>923</v>
      </c>
      <c r="J138" s="12">
        <v>923</v>
      </c>
      <c r="K138" s="12">
        <v>923</v>
      </c>
      <c r="L138" s="24" t="s">
        <v>311</v>
      </c>
      <c r="M138" s="23">
        <v>68071.549999999988</v>
      </c>
      <c r="N138" s="106">
        <v>78140.949915631369</v>
      </c>
      <c r="O138" s="106">
        <v>81887.199660199258</v>
      </c>
      <c r="P138" s="23">
        <v>81887.199660199258</v>
      </c>
      <c r="Q138" s="23">
        <v>81887.199660199258</v>
      </c>
      <c r="R138" s="30">
        <v>55125.84</v>
      </c>
      <c r="S138" s="30">
        <f>T142*T138</f>
        <v>65517.391045631368</v>
      </c>
      <c r="T138">
        <f>R138/R142</f>
        <v>0.27540660261343769</v>
      </c>
    </row>
    <row r="139" spans="1:20" ht="60" x14ac:dyDescent="0.2">
      <c r="A139" s="132"/>
      <c r="B139" s="125"/>
      <c r="C139" s="12" t="s">
        <v>33</v>
      </c>
      <c r="D139" s="128"/>
      <c r="E139" s="10" t="s">
        <v>74</v>
      </c>
      <c r="F139" s="10" t="s">
        <v>23</v>
      </c>
      <c r="G139" s="12">
        <v>49</v>
      </c>
      <c r="H139" s="12">
        <v>49</v>
      </c>
      <c r="I139" s="12">
        <v>117</v>
      </c>
      <c r="J139" s="12">
        <v>117</v>
      </c>
      <c r="K139" s="12">
        <v>117</v>
      </c>
      <c r="L139" s="24" t="s">
        <v>312</v>
      </c>
      <c r="M139" s="23">
        <v>6935.81</v>
      </c>
      <c r="N139" s="106">
        <v>9131.8477324858832</v>
      </c>
      <c r="O139" s="106">
        <v>9441.6558748958978</v>
      </c>
      <c r="P139" s="23">
        <v>9441.6558748958978</v>
      </c>
      <c r="Q139" s="23">
        <v>9441.6558748958978</v>
      </c>
      <c r="R139" s="30">
        <f>6096.19+102.02</f>
        <v>6198.21</v>
      </c>
      <c r="S139" s="30">
        <f>T142*T139</f>
        <v>7366.6097124858834</v>
      </c>
      <c r="T139">
        <f>R139/R142</f>
        <v>3.0966021712950507E-2</v>
      </c>
    </row>
    <row r="140" spans="1:20" x14ac:dyDescent="0.2">
      <c r="A140" s="132"/>
      <c r="B140" s="125"/>
      <c r="C140" s="12" t="s">
        <v>99</v>
      </c>
      <c r="D140" s="128"/>
      <c r="E140" s="10"/>
      <c r="F140" s="10"/>
      <c r="G140" s="12"/>
      <c r="H140" s="12"/>
      <c r="I140" s="12"/>
      <c r="J140" s="12"/>
      <c r="K140" s="12"/>
      <c r="L140" s="24" t="s">
        <v>78</v>
      </c>
      <c r="M140" s="23">
        <v>190.8</v>
      </c>
      <c r="N140" s="106">
        <v>100</v>
      </c>
      <c r="O140" s="106">
        <v>0</v>
      </c>
      <c r="P140" s="23">
        <v>0</v>
      </c>
      <c r="Q140" s="23">
        <v>0</v>
      </c>
      <c r="R140" s="30"/>
      <c r="S140" s="30"/>
    </row>
    <row r="141" spans="1:20" x14ac:dyDescent="0.2">
      <c r="A141" s="132"/>
      <c r="B141" s="125"/>
      <c r="C141" s="12" t="s">
        <v>22</v>
      </c>
      <c r="D141" s="128"/>
      <c r="E141" s="10"/>
      <c r="F141" s="10"/>
      <c r="G141" s="12"/>
      <c r="H141" s="12"/>
      <c r="I141" s="12"/>
      <c r="J141" s="12"/>
      <c r="K141" s="12"/>
      <c r="L141" s="24" t="s">
        <v>98</v>
      </c>
      <c r="M141" s="23">
        <v>5858.55</v>
      </c>
      <c r="N141" s="106">
        <v>2868.0099999999998</v>
      </c>
      <c r="O141" s="106">
        <v>0</v>
      </c>
      <c r="P141" s="23">
        <v>0</v>
      </c>
      <c r="Q141" s="23">
        <v>0</v>
      </c>
      <c r="R141" s="30"/>
      <c r="S141" s="30"/>
    </row>
    <row r="142" spans="1:20" x14ac:dyDescent="0.2">
      <c r="A142" s="132"/>
      <c r="B142" s="126"/>
      <c r="C142" s="12" t="s">
        <v>22</v>
      </c>
      <c r="D142" s="129"/>
      <c r="E142" s="10"/>
      <c r="F142" s="10"/>
      <c r="G142" s="12"/>
      <c r="H142" s="12"/>
      <c r="I142" s="12"/>
      <c r="J142" s="12"/>
      <c r="K142" s="12"/>
      <c r="L142" s="24" t="s">
        <v>101</v>
      </c>
      <c r="M142" s="23">
        <v>7665.03</v>
      </c>
      <c r="N142" s="106">
        <v>3823.92</v>
      </c>
      <c r="O142" s="106">
        <v>0</v>
      </c>
      <c r="P142" s="23">
        <v>0</v>
      </c>
      <c r="Q142" s="23">
        <v>0</v>
      </c>
      <c r="R142" s="98">
        <f>SUM(R133:R139)</f>
        <v>200161.65</v>
      </c>
      <c r="S142" s="98"/>
      <c r="T142" s="99">
        <v>237893.32</v>
      </c>
    </row>
    <row r="143" spans="1:20" ht="48" customHeight="1" x14ac:dyDescent="0.2">
      <c r="A143" s="132">
        <v>17</v>
      </c>
      <c r="B143" s="124" t="s">
        <v>44</v>
      </c>
      <c r="C143" s="21" t="s">
        <v>16</v>
      </c>
      <c r="D143" s="127" t="s">
        <v>97</v>
      </c>
      <c r="E143" s="10" t="s">
        <v>74</v>
      </c>
      <c r="F143" s="10" t="s">
        <v>23</v>
      </c>
      <c r="G143" s="12">
        <v>593</v>
      </c>
      <c r="H143" s="12">
        <v>593</v>
      </c>
      <c r="I143" s="12">
        <v>0</v>
      </c>
      <c r="J143" s="12">
        <v>593</v>
      </c>
      <c r="K143" s="12">
        <v>593</v>
      </c>
      <c r="L143" s="24" t="s">
        <v>312</v>
      </c>
      <c r="M143" s="23">
        <v>24625.980000000003</v>
      </c>
      <c r="N143" s="106">
        <v>30455.520426287221</v>
      </c>
      <c r="O143" s="106">
        <v>30055.639561318465</v>
      </c>
      <c r="P143" s="23">
        <v>30055.639561318465</v>
      </c>
      <c r="Q143" s="23">
        <v>30055.639561318465</v>
      </c>
      <c r="R143" s="30">
        <v>16131.86</v>
      </c>
      <c r="S143" s="30">
        <f>T152*T143</f>
        <v>21768.546426287219</v>
      </c>
      <c r="T143">
        <f>R143/R152</f>
        <v>0.11202866492020251</v>
      </c>
    </row>
    <row r="144" spans="1:20" ht="60" x14ac:dyDescent="0.2">
      <c r="A144" s="132"/>
      <c r="B144" s="125"/>
      <c r="C144" s="21" t="s">
        <v>17</v>
      </c>
      <c r="D144" s="128"/>
      <c r="E144" s="10" t="s">
        <v>74</v>
      </c>
      <c r="F144" s="10" t="s">
        <v>23</v>
      </c>
      <c r="G144" s="12">
        <v>62</v>
      </c>
      <c r="H144" s="12">
        <v>62</v>
      </c>
      <c r="I144" s="12">
        <v>0</v>
      </c>
      <c r="J144" s="12">
        <v>62</v>
      </c>
      <c r="K144" s="12">
        <v>62</v>
      </c>
      <c r="L144" s="24" t="s">
        <v>313</v>
      </c>
      <c r="M144" s="23">
        <v>1239.23</v>
      </c>
      <c r="N144" s="106">
        <v>1676.9702222307719</v>
      </c>
      <c r="O144" s="106">
        <v>1582.9162889973159</v>
      </c>
      <c r="P144" s="23">
        <v>1582.9162889973159</v>
      </c>
      <c r="Q144" s="23">
        <v>1582.9162889973159</v>
      </c>
      <c r="R144" s="30">
        <v>811.79</v>
      </c>
      <c r="S144" s="30">
        <f>T152*T144</f>
        <v>1095.440222230772</v>
      </c>
      <c r="T144">
        <f>R144/R152</f>
        <v>5.6375241227962052E-3</v>
      </c>
    </row>
    <row r="145" spans="1:20" ht="96" x14ac:dyDescent="0.2">
      <c r="A145" s="132"/>
      <c r="B145" s="125"/>
      <c r="C145" s="21" t="s">
        <v>18</v>
      </c>
      <c r="D145" s="128"/>
      <c r="E145" s="10" t="s">
        <v>74</v>
      </c>
      <c r="F145" s="10" t="s">
        <v>23</v>
      </c>
      <c r="G145" s="12">
        <v>62</v>
      </c>
      <c r="H145" s="12">
        <v>62</v>
      </c>
      <c r="I145" s="12">
        <v>0</v>
      </c>
      <c r="J145" s="12">
        <v>62</v>
      </c>
      <c r="K145" s="12">
        <v>62</v>
      </c>
      <c r="L145" s="24" t="s">
        <v>314</v>
      </c>
      <c r="M145" s="23">
        <v>3360.79</v>
      </c>
      <c r="N145" s="106">
        <v>5867.2778373182728</v>
      </c>
      <c r="O145" s="106">
        <v>5593.18776138457</v>
      </c>
      <c r="P145" s="23">
        <v>5593.18776138457</v>
      </c>
      <c r="Q145" s="23">
        <v>5593.18776138457</v>
      </c>
      <c r="R145" s="30">
        <v>2201.5700000000002</v>
      </c>
      <c r="S145" s="30">
        <f>T152*T145</f>
        <v>2970.8278373182729</v>
      </c>
      <c r="T145">
        <f>R145/R152</f>
        <v>1.5288934309395832E-2</v>
      </c>
    </row>
    <row r="146" spans="1:20" ht="96" x14ac:dyDescent="0.2">
      <c r="A146" s="132"/>
      <c r="B146" s="125"/>
      <c r="C146" s="21" t="s">
        <v>19</v>
      </c>
      <c r="D146" s="128"/>
      <c r="E146" s="10" t="s">
        <v>74</v>
      </c>
      <c r="F146" s="10" t="s">
        <v>23</v>
      </c>
      <c r="G146" s="12">
        <v>623</v>
      </c>
      <c r="H146" s="12">
        <v>623</v>
      </c>
      <c r="I146" s="12">
        <v>0</v>
      </c>
      <c r="J146" s="12">
        <v>623</v>
      </c>
      <c r="K146" s="12">
        <v>623</v>
      </c>
      <c r="L146" s="24" t="s">
        <v>315</v>
      </c>
      <c r="M146" s="23">
        <v>64909.149999999994</v>
      </c>
      <c r="N146" s="106">
        <v>86736.571285090016</v>
      </c>
      <c r="O146" s="106">
        <v>84768.73046575801</v>
      </c>
      <c r="P146" s="23">
        <v>84768.73046575801</v>
      </c>
      <c r="Q146" s="23">
        <v>84768.73046575801</v>
      </c>
      <c r="R146" s="30">
        <f>45797.85-5003.26</f>
        <v>40794.589999999997</v>
      </c>
      <c r="S146" s="30">
        <f>T152*T146</f>
        <v>55048.762285090015</v>
      </c>
      <c r="T146">
        <f>R146/R152</f>
        <v>0.28330046588967694</v>
      </c>
    </row>
    <row r="147" spans="1:20" ht="60" x14ac:dyDescent="0.2">
      <c r="A147" s="132"/>
      <c r="B147" s="125"/>
      <c r="C147" s="21" t="s">
        <v>31</v>
      </c>
      <c r="D147" s="128"/>
      <c r="E147" s="10" t="s">
        <v>74</v>
      </c>
      <c r="F147" s="10" t="s">
        <v>23</v>
      </c>
      <c r="G147" s="12">
        <v>939</v>
      </c>
      <c r="H147" s="12">
        <v>939</v>
      </c>
      <c r="I147" s="12">
        <v>546</v>
      </c>
      <c r="J147" s="12">
        <v>546</v>
      </c>
      <c r="K147" s="12">
        <v>546</v>
      </c>
      <c r="L147" s="24" t="s">
        <v>316</v>
      </c>
      <c r="M147" s="23">
        <v>51234.490000000005</v>
      </c>
      <c r="N147" s="106">
        <v>62318.68827659206</v>
      </c>
      <c r="O147" s="106">
        <v>64810.185684505457</v>
      </c>
      <c r="P147" s="23">
        <v>64810.185684505457</v>
      </c>
      <c r="Q147" s="23">
        <v>64810.185684505457</v>
      </c>
      <c r="R147" s="30">
        <v>40852.300000000003</v>
      </c>
      <c r="S147" s="30">
        <f>T152*T147</f>
        <v>55126.636926592058</v>
      </c>
      <c r="T147">
        <f>R147/R152</f>
        <v>0.28370123643024359</v>
      </c>
    </row>
    <row r="148" spans="1:20" ht="60" x14ac:dyDescent="0.2">
      <c r="A148" s="132"/>
      <c r="B148" s="125"/>
      <c r="C148" s="21" t="s">
        <v>32</v>
      </c>
      <c r="D148" s="128"/>
      <c r="E148" s="10" t="s">
        <v>74</v>
      </c>
      <c r="F148" s="10" t="s">
        <v>23</v>
      </c>
      <c r="G148" s="12">
        <v>573</v>
      </c>
      <c r="H148" s="12">
        <v>573</v>
      </c>
      <c r="I148" s="12">
        <v>705</v>
      </c>
      <c r="J148" s="12">
        <v>705</v>
      </c>
      <c r="K148" s="12">
        <v>705</v>
      </c>
      <c r="L148" s="24" t="s">
        <v>317</v>
      </c>
      <c r="M148" s="23">
        <v>48273.2</v>
      </c>
      <c r="N148" s="106">
        <v>59604.816720569135</v>
      </c>
      <c r="O148" s="106">
        <v>64327.83598688589</v>
      </c>
      <c r="P148" s="23">
        <v>64327.83598688589</v>
      </c>
      <c r="Q148" s="23">
        <v>64327.83598688589</v>
      </c>
      <c r="R148" s="30">
        <f>43408.36-5003.26</f>
        <v>38405.1</v>
      </c>
      <c r="S148" s="30">
        <f>T152*T148</f>
        <v>51824.352700569136</v>
      </c>
      <c r="T148">
        <f>R148/R152</f>
        <v>0.26670650992054662</v>
      </c>
    </row>
    <row r="149" spans="1:20" ht="60" x14ac:dyDescent="0.2">
      <c r="A149" s="132"/>
      <c r="B149" s="125"/>
      <c r="C149" s="12" t="s">
        <v>33</v>
      </c>
      <c r="D149" s="128"/>
      <c r="E149" s="10" t="s">
        <v>74</v>
      </c>
      <c r="F149" s="10" t="s">
        <v>23</v>
      </c>
      <c r="G149" s="12">
        <v>54</v>
      </c>
      <c r="H149" s="12">
        <v>54</v>
      </c>
      <c r="I149" s="12">
        <v>61</v>
      </c>
      <c r="J149" s="12">
        <v>61</v>
      </c>
      <c r="K149" s="12">
        <v>61</v>
      </c>
      <c r="L149" s="24" t="s">
        <v>318</v>
      </c>
      <c r="M149" s="23">
        <v>5730.3799999999992</v>
      </c>
      <c r="N149" s="106">
        <v>7293.908921912559</v>
      </c>
      <c r="O149" s="106">
        <v>7559.6452763314555</v>
      </c>
      <c r="P149" s="23">
        <v>7559.6452763314555</v>
      </c>
      <c r="Q149" s="23">
        <v>7559.6452763314555</v>
      </c>
      <c r="R149" s="30">
        <v>4800.3999999999996</v>
      </c>
      <c r="S149" s="30">
        <f>T152*T149</f>
        <v>6477.7236019125594</v>
      </c>
      <c r="T149">
        <f>R149/R152</f>
        <v>3.3336664407138422E-2</v>
      </c>
    </row>
    <row r="150" spans="1:20" x14ac:dyDescent="0.2">
      <c r="A150" s="132"/>
      <c r="B150" s="125"/>
      <c r="C150" s="12" t="s">
        <v>99</v>
      </c>
      <c r="D150" s="128"/>
      <c r="E150" s="10"/>
      <c r="F150" s="10"/>
      <c r="G150" s="12"/>
      <c r="H150" s="12"/>
      <c r="I150" s="12"/>
      <c r="J150" s="12"/>
      <c r="K150" s="12"/>
      <c r="L150" s="24" t="s">
        <v>78</v>
      </c>
      <c r="M150" s="23">
        <v>192</v>
      </c>
      <c r="N150" s="106">
        <v>230.4</v>
      </c>
      <c r="O150" s="106">
        <v>0</v>
      </c>
      <c r="P150" s="23">
        <v>0</v>
      </c>
      <c r="Q150" s="23">
        <v>0</v>
      </c>
      <c r="R150" s="30"/>
      <c r="S150" s="30"/>
    </row>
    <row r="151" spans="1:20" x14ac:dyDescent="0.2">
      <c r="A151" s="132"/>
      <c r="B151" s="125"/>
      <c r="C151" s="12" t="s">
        <v>22</v>
      </c>
      <c r="D151" s="128"/>
      <c r="E151" s="10"/>
      <c r="F151" s="10"/>
      <c r="G151" s="12"/>
      <c r="H151" s="12"/>
      <c r="I151" s="12"/>
      <c r="J151" s="12"/>
      <c r="K151" s="12"/>
      <c r="L151" s="24" t="s">
        <v>98</v>
      </c>
      <c r="M151" s="23">
        <v>791.44</v>
      </c>
      <c r="N151" s="106">
        <v>922.53250000000003</v>
      </c>
      <c r="O151" s="106">
        <v>0</v>
      </c>
      <c r="P151" s="23">
        <v>0</v>
      </c>
      <c r="Q151" s="23">
        <v>0</v>
      </c>
      <c r="R151" s="30"/>
      <c r="S151" s="30"/>
    </row>
    <row r="152" spans="1:20" x14ac:dyDescent="0.2">
      <c r="A152" s="132"/>
      <c r="B152" s="126"/>
      <c r="C152" s="12" t="s">
        <v>22</v>
      </c>
      <c r="D152" s="129"/>
      <c r="E152" s="10"/>
      <c r="F152" s="10"/>
      <c r="G152" s="12"/>
      <c r="H152" s="12"/>
      <c r="I152" s="12"/>
      <c r="J152" s="12"/>
      <c r="K152" s="12"/>
      <c r="L152" s="24" t="s">
        <v>101</v>
      </c>
      <c r="M152" s="23">
        <v>9026.49</v>
      </c>
      <c r="N152" s="106">
        <v>4503.2174999999997</v>
      </c>
      <c r="O152" s="106">
        <v>0</v>
      </c>
      <c r="P152" s="23">
        <v>0</v>
      </c>
      <c r="Q152" s="23">
        <v>0</v>
      </c>
      <c r="R152" s="98">
        <f>SUM(R143:R150)</f>
        <v>143997.60999999999</v>
      </c>
      <c r="S152" s="98"/>
      <c r="T152" s="99">
        <v>194312.29</v>
      </c>
    </row>
    <row r="153" spans="1:20" ht="60" x14ac:dyDescent="0.2">
      <c r="A153" s="132">
        <v>18</v>
      </c>
      <c r="B153" s="124" t="s">
        <v>49</v>
      </c>
      <c r="C153" s="12" t="s">
        <v>45</v>
      </c>
      <c r="D153" s="12" t="s">
        <v>103</v>
      </c>
      <c r="E153" s="12" t="s">
        <v>81</v>
      </c>
      <c r="F153" s="10" t="s">
        <v>50</v>
      </c>
      <c r="G153" s="21" t="s">
        <v>52</v>
      </c>
      <c r="H153" s="21">
        <v>25920</v>
      </c>
      <c r="I153" s="21" t="s">
        <v>321</v>
      </c>
      <c r="J153" s="21" t="s">
        <v>322</v>
      </c>
      <c r="K153" s="21" t="s">
        <v>323</v>
      </c>
      <c r="L153" s="22" t="s">
        <v>82</v>
      </c>
      <c r="M153" s="23">
        <v>3008.8799999999997</v>
      </c>
      <c r="N153" s="106">
        <v>6392.698354743955</v>
      </c>
      <c r="O153" s="106">
        <v>8092.6056146362234</v>
      </c>
      <c r="P153" s="23">
        <v>8092.6056146362234</v>
      </c>
      <c r="Q153" s="23">
        <v>8092.6056146362234</v>
      </c>
      <c r="R153" s="30"/>
      <c r="S153" s="30"/>
    </row>
    <row r="154" spans="1:20" ht="60" x14ac:dyDescent="0.2">
      <c r="A154" s="132"/>
      <c r="B154" s="125"/>
      <c r="C154" s="12" t="s">
        <v>46</v>
      </c>
      <c r="D154" s="25" t="s">
        <v>80</v>
      </c>
      <c r="E154" s="12" t="s">
        <v>81</v>
      </c>
      <c r="F154" s="10" t="s">
        <v>50</v>
      </c>
      <c r="G154" s="21" t="s">
        <v>53</v>
      </c>
      <c r="H154" s="21">
        <v>85248</v>
      </c>
      <c r="I154" s="21" t="s">
        <v>324</v>
      </c>
      <c r="J154" s="21" t="s">
        <v>325</v>
      </c>
      <c r="K154" s="21" t="s">
        <v>326</v>
      </c>
      <c r="L154" s="22" t="s">
        <v>83</v>
      </c>
      <c r="M154" s="23">
        <v>12184.759999999998</v>
      </c>
      <c r="N154" s="106">
        <v>20740.810874903618</v>
      </c>
      <c r="O154" s="106">
        <v>23498.194255227791</v>
      </c>
      <c r="P154" s="23">
        <v>23498.194255227791</v>
      </c>
      <c r="Q154" s="23">
        <v>23498.194255227791</v>
      </c>
      <c r="R154" s="30"/>
      <c r="S154" s="30"/>
    </row>
    <row r="155" spans="1:20" ht="60" x14ac:dyDescent="0.2">
      <c r="A155" s="132"/>
      <c r="B155" s="125"/>
      <c r="C155" s="12" t="s">
        <v>47</v>
      </c>
      <c r="D155" s="12" t="s">
        <v>104</v>
      </c>
      <c r="E155" s="12" t="s">
        <v>81</v>
      </c>
      <c r="F155" s="10" t="s">
        <v>23</v>
      </c>
      <c r="G155" s="21" t="s">
        <v>54</v>
      </c>
      <c r="H155" s="21">
        <v>627</v>
      </c>
      <c r="I155" s="21" t="s">
        <v>320</v>
      </c>
      <c r="J155" s="21">
        <v>627</v>
      </c>
      <c r="K155" s="21">
        <v>627</v>
      </c>
      <c r="L155" s="22" t="s">
        <v>84</v>
      </c>
      <c r="M155" s="23">
        <v>36147.75</v>
      </c>
      <c r="N155" s="106">
        <v>37836.999999784581</v>
      </c>
      <c r="O155" s="106">
        <v>49583.09999989644</v>
      </c>
      <c r="P155" s="23">
        <v>49583.09999989644</v>
      </c>
      <c r="Q155" s="23">
        <v>49583.09999989644</v>
      </c>
      <c r="R155" s="30"/>
      <c r="S155" s="30"/>
    </row>
    <row r="156" spans="1:20" x14ac:dyDescent="0.2">
      <c r="A156" s="132"/>
      <c r="B156" s="126"/>
      <c r="C156" s="12" t="s">
        <v>22</v>
      </c>
      <c r="D156" s="16"/>
      <c r="E156" s="12"/>
      <c r="F156" s="12"/>
      <c r="G156" s="21"/>
      <c r="H156" s="21"/>
      <c r="I156" s="21"/>
      <c r="J156" s="21"/>
      <c r="K156" s="21"/>
      <c r="L156" s="22" t="s">
        <v>83</v>
      </c>
      <c r="M156" s="23">
        <v>282.57</v>
      </c>
      <c r="N156" s="106">
        <v>282.58</v>
      </c>
      <c r="O156" s="106">
        <v>0</v>
      </c>
      <c r="P156" s="23">
        <v>0</v>
      </c>
      <c r="Q156" s="23">
        <v>0</v>
      </c>
      <c r="R156" s="30"/>
      <c r="S156" s="30"/>
    </row>
    <row r="157" spans="1:20" ht="60" x14ac:dyDescent="0.2">
      <c r="A157" s="132">
        <v>19</v>
      </c>
      <c r="B157" s="124" t="s">
        <v>51</v>
      </c>
      <c r="C157" s="25" t="s">
        <v>45</v>
      </c>
      <c r="D157" s="12" t="s">
        <v>103</v>
      </c>
      <c r="E157" s="12" t="s">
        <v>81</v>
      </c>
      <c r="F157" s="10" t="s">
        <v>50</v>
      </c>
      <c r="G157" s="12">
        <v>69696</v>
      </c>
      <c r="H157" s="12">
        <v>78156</v>
      </c>
      <c r="I157" s="12">
        <v>82872</v>
      </c>
      <c r="J157" s="12">
        <v>82872</v>
      </c>
      <c r="K157" s="12">
        <v>82872</v>
      </c>
      <c r="L157" s="22" t="s">
        <v>82</v>
      </c>
      <c r="M157" s="23">
        <v>12485.52</v>
      </c>
      <c r="N157" s="106">
        <v>19275.759839703587</v>
      </c>
      <c r="O157" s="106">
        <v>18075.585664614686</v>
      </c>
      <c r="P157" s="23">
        <v>18075.585664614686</v>
      </c>
      <c r="Q157" s="23">
        <v>18075.585664614686</v>
      </c>
      <c r="R157" s="30"/>
      <c r="S157" s="30"/>
    </row>
    <row r="158" spans="1:20" ht="60" x14ac:dyDescent="0.2">
      <c r="A158" s="132"/>
      <c r="B158" s="125"/>
      <c r="C158" s="25" t="s">
        <v>46</v>
      </c>
      <c r="D158" s="12" t="s">
        <v>80</v>
      </c>
      <c r="E158" s="12" t="s">
        <v>81</v>
      </c>
      <c r="F158" s="10" t="s">
        <v>50</v>
      </c>
      <c r="G158" s="12">
        <v>170784</v>
      </c>
      <c r="H158" s="12">
        <v>150822</v>
      </c>
      <c r="I158" s="12">
        <v>153756</v>
      </c>
      <c r="J158" s="12">
        <v>153756</v>
      </c>
      <c r="K158" s="12">
        <v>153756</v>
      </c>
      <c r="L158" s="22" t="s">
        <v>83</v>
      </c>
      <c r="M158" s="23">
        <v>32651.71</v>
      </c>
      <c r="N158" s="106">
        <v>36460.950930568899</v>
      </c>
      <c r="O158" s="106">
        <v>33536.414335385314</v>
      </c>
      <c r="P158" s="23">
        <v>33536.414335385314</v>
      </c>
      <c r="Q158" s="23">
        <v>33536.414335385314</v>
      </c>
      <c r="R158" s="30"/>
      <c r="S158" s="30"/>
    </row>
    <row r="159" spans="1:20" x14ac:dyDescent="0.2">
      <c r="A159" s="132"/>
      <c r="B159" s="126"/>
      <c r="C159" s="12" t="s">
        <v>22</v>
      </c>
      <c r="D159" s="12"/>
      <c r="E159" s="12"/>
      <c r="F159" s="10"/>
      <c r="G159" s="12"/>
      <c r="H159" s="12"/>
      <c r="I159" s="12"/>
      <c r="J159" s="12"/>
      <c r="K159" s="12"/>
      <c r="L159" s="22" t="s">
        <v>83</v>
      </c>
      <c r="M159" s="23">
        <v>218.03</v>
      </c>
      <c r="N159" s="106">
        <v>218.03</v>
      </c>
      <c r="O159" s="106">
        <v>0</v>
      </c>
      <c r="P159" s="23">
        <v>0</v>
      </c>
      <c r="Q159" s="23">
        <v>0</v>
      </c>
      <c r="R159" s="30"/>
      <c r="S159" s="30"/>
    </row>
    <row r="160" spans="1:20" ht="60" x14ac:dyDescent="0.2">
      <c r="A160" s="13" t="s">
        <v>85</v>
      </c>
      <c r="B160" s="14" t="s">
        <v>59</v>
      </c>
      <c r="C160" s="111" t="s">
        <v>59</v>
      </c>
      <c r="D160" s="31" t="s">
        <v>59</v>
      </c>
      <c r="E160" s="14" t="s">
        <v>59</v>
      </c>
      <c r="F160" s="14" t="s">
        <v>59</v>
      </c>
      <c r="G160" s="14" t="s">
        <v>59</v>
      </c>
      <c r="H160" s="14" t="s">
        <v>59</v>
      </c>
      <c r="I160" s="14" t="s">
        <v>59</v>
      </c>
      <c r="J160" s="14" t="s">
        <v>59</v>
      </c>
      <c r="K160" s="14" t="s">
        <v>59</v>
      </c>
      <c r="L160" s="14" t="s">
        <v>59</v>
      </c>
      <c r="M160" s="15"/>
      <c r="N160" s="15"/>
      <c r="O160" s="101"/>
      <c r="P160" s="27"/>
      <c r="Q160" s="15"/>
      <c r="R160" s="30"/>
      <c r="S160" s="30"/>
    </row>
    <row r="161" spans="1:20" x14ac:dyDescent="0.2">
      <c r="A161" s="13">
        <v>611</v>
      </c>
      <c r="B161" s="14" t="s">
        <v>59</v>
      </c>
      <c r="C161" s="111" t="s">
        <v>59</v>
      </c>
      <c r="D161" s="31" t="s">
        <v>59</v>
      </c>
      <c r="E161" s="14" t="s">
        <v>59</v>
      </c>
      <c r="F161" s="14" t="s">
        <v>59</v>
      </c>
      <c r="G161" s="14" t="s">
        <v>59</v>
      </c>
      <c r="H161" s="14" t="s">
        <v>59</v>
      </c>
      <c r="I161" s="14" t="s">
        <v>59</v>
      </c>
      <c r="J161" s="14" t="s">
        <v>59</v>
      </c>
      <c r="K161" s="14" t="s">
        <v>59</v>
      </c>
      <c r="L161" s="14" t="s">
        <v>59</v>
      </c>
      <c r="M161" s="15">
        <v>393914.19000000006</v>
      </c>
      <c r="N161" s="15">
        <v>389740.17024970462</v>
      </c>
      <c r="O161" s="15">
        <v>419248.36665438261</v>
      </c>
      <c r="P161" s="15">
        <v>419247.95707752754</v>
      </c>
      <c r="Q161" s="15">
        <v>419247.95707752754</v>
      </c>
      <c r="R161" s="15">
        <f t="shared" ref="M161:S161" si="0">R158+R157+R155+R154+R153+R82+R81+R80+R79+R78+R77+R76+R75+R74+R73+R23+R22+R21+R20+R19+R28+R27+R26+R25+R24+R159+R156</f>
        <v>405550.44</v>
      </c>
      <c r="S161" s="15">
        <f t="shared" si="0"/>
        <v>211734.36000000002</v>
      </c>
      <c r="T161" s="108"/>
    </row>
    <row r="162" spans="1:20" x14ac:dyDescent="0.2">
      <c r="A162" s="13">
        <v>621</v>
      </c>
      <c r="B162" s="14" t="s">
        <v>59</v>
      </c>
      <c r="C162" s="12" t="s">
        <v>59</v>
      </c>
      <c r="D162" s="31" t="s">
        <v>59</v>
      </c>
      <c r="E162" s="14" t="s">
        <v>59</v>
      </c>
      <c r="F162" s="14" t="s">
        <v>59</v>
      </c>
      <c r="G162" s="14" t="s">
        <v>59</v>
      </c>
      <c r="H162" s="14" t="s">
        <v>59</v>
      </c>
      <c r="I162" s="14" t="s">
        <v>59</v>
      </c>
      <c r="J162" s="14" t="s">
        <v>59</v>
      </c>
      <c r="K162" s="14" t="s">
        <v>59</v>
      </c>
      <c r="L162" s="14" t="s">
        <v>59</v>
      </c>
      <c r="M162" s="15">
        <v>2365517.9499999988</v>
      </c>
      <c r="N162" s="15">
        <v>2693300.90686</v>
      </c>
      <c r="O162" s="15">
        <v>2809376.4131523445</v>
      </c>
      <c r="P162" s="15">
        <v>2809376.2439234974</v>
      </c>
      <c r="Q162" s="15">
        <v>2809376.2439234974</v>
      </c>
      <c r="R162" s="15">
        <f>R152+R151+R150+R149+R148+R147+R146+R145+R144+R143+R142+R141+R140+R139+R138+R137+R136+R135+R134+R133+R132+R131+R130+R129+R128+R127+R126+R125+R124+R123+R122+R121+R120+R119+R118+R117+R116+R115+R114+R113+R112+R111+R110+R109+R108+R107+R106+R105+R104+R103+R102+R101+R100+R99+R98+R97+R96+R95+R94+R93+R92+R91+R90+R89+R88+R87+R86+R85+R84+R83+R72+R71+R70+R69+R68+R67+R66+R65+R64+R63+R62+R61+R60+R59+R58+R53+R52+V51+R50+R49+R48+R47+R46+R45+R44+R43+R42+R41+R40+R39+R38+R37+R36+R35+R34+R33+R32+R31+R30+R29+R18+R17+R16+R15+R14</f>
        <v>3431956.01</v>
      </c>
      <c r="S162" s="15">
        <f t="shared" ref="Q162:S162" si="1">S152+S151+S150+S149+S148+S147+S146+S145+S144+S143+S142+S141+S140+S139+S138+S137+S136+S135+S134+S133+S132+S131+S130+S129+S128+S127+S126+S125+S124+S123+S122+S121+S120+S119+S118+S117+S116+S115+S114+S113+S112+S111+S110+S109+S108+S107+S106+S105+S104+S103+S102+S101+S100+S99+S98+S97+S96+S95+S94+S93+S92+S91+S90+S89+S88+S87+S86+S85+S84+S83+S72+S71+S70+S69+S68+S67+S66+S65+S64+S63+S62+S61+S60+S59+S58+S53+S52+S51+S50+S49+S48+S47+S46+S45+S44+S43+S42+S41+S40+S39+S38+S37+S36+S35+S34+S33+S32+S31+S30+S29+S18+S17+S16+S15+S14</f>
        <v>2082720.6400000004</v>
      </c>
      <c r="T162" s="109"/>
    </row>
    <row r="163" spans="1:20" x14ac:dyDescent="0.2">
      <c r="M163" s="15">
        <v>2759432.1399999987</v>
      </c>
      <c r="N163" s="15">
        <v>3083041.0771097047</v>
      </c>
      <c r="O163" s="101">
        <v>3228624.7798067271</v>
      </c>
      <c r="P163" s="101">
        <v>3228624.2010010248</v>
      </c>
      <c r="Q163" s="101">
        <v>3228624.2010010248</v>
      </c>
      <c r="R163" s="101">
        <f t="shared" ref="N163:S163" si="2">R161+R162</f>
        <v>3837506.4499999997</v>
      </c>
      <c r="S163" s="101">
        <f t="shared" si="2"/>
        <v>2294455.0000000005</v>
      </c>
      <c r="T163" s="110"/>
    </row>
    <row r="164" spans="1:20" hidden="1" x14ac:dyDescent="0.2">
      <c r="M164" s="30"/>
      <c r="N164" s="100"/>
      <c r="O164" s="100"/>
      <c r="P164" s="30"/>
      <c r="Q164" s="30"/>
      <c r="R164" s="30"/>
      <c r="S164" s="30"/>
    </row>
    <row r="165" spans="1:20" x14ac:dyDescent="0.2">
      <c r="M165" s="30"/>
    </row>
    <row r="166" spans="1:20" x14ac:dyDescent="0.2">
      <c r="R166" s="30"/>
    </row>
    <row r="168" spans="1:20" x14ac:dyDescent="0.2">
      <c r="N168" s="100"/>
    </row>
  </sheetData>
  <mergeCells count="59">
    <mergeCell ref="P2:Q2"/>
    <mergeCell ref="P3:Q3"/>
    <mergeCell ref="P4:Q4"/>
    <mergeCell ref="A7:Q7"/>
    <mergeCell ref="A14:A18"/>
    <mergeCell ref="B14:B18"/>
    <mergeCell ref="D14:D18"/>
    <mergeCell ref="A19:A23"/>
    <mergeCell ref="B19:B23"/>
    <mergeCell ref="D19:D23"/>
    <mergeCell ref="A29:A33"/>
    <mergeCell ref="B29:B33"/>
    <mergeCell ref="D29:D33"/>
    <mergeCell ref="A24:A28"/>
    <mergeCell ref="B24:B28"/>
    <mergeCell ref="D24:D28"/>
    <mergeCell ref="A39:A43"/>
    <mergeCell ref="B39:B43"/>
    <mergeCell ref="D39:D43"/>
    <mergeCell ref="A34:A38"/>
    <mergeCell ref="B34:B38"/>
    <mergeCell ref="D34:D38"/>
    <mergeCell ref="A44:A53"/>
    <mergeCell ref="B44:B53"/>
    <mergeCell ref="D44:D53"/>
    <mergeCell ref="A54:A62"/>
    <mergeCell ref="B54:B62"/>
    <mergeCell ref="D54:D62"/>
    <mergeCell ref="A63:A72"/>
    <mergeCell ref="B63:B72"/>
    <mergeCell ref="D63:D72"/>
    <mergeCell ref="A73:A82"/>
    <mergeCell ref="B73:B82"/>
    <mergeCell ref="D73:D82"/>
    <mergeCell ref="A83:A92"/>
    <mergeCell ref="B83:B92"/>
    <mergeCell ref="D83:D92"/>
    <mergeCell ref="A93:A102"/>
    <mergeCell ref="B93:B102"/>
    <mergeCell ref="D93:D102"/>
    <mergeCell ref="A103:A112"/>
    <mergeCell ref="B103:B112"/>
    <mergeCell ref="D103:D112"/>
    <mergeCell ref="A113:A122"/>
    <mergeCell ref="B113:B122"/>
    <mergeCell ref="D113:D122"/>
    <mergeCell ref="A157:A159"/>
    <mergeCell ref="B157:B159"/>
    <mergeCell ref="A123:A132"/>
    <mergeCell ref="B123:B132"/>
    <mergeCell ref="D123:D132"/>
    <mergeCell ref="A133:A142"/>
    <mergeCell ref="B133:B142"/>
    <mergeCell ref="D133:D142"/>
    <mergeCell ref="A143:A152"/>
    <mergeCell ref="B143:B152"/>
    <mergeCell ref="D143:D152"/>
    <mergeCell ref="A153:A156"/>
    <mergeCell ref="B153:B156"/>
  </mergeCells>
  <pageMargins left="0.70866141732283472" right="0.70866141732283472" top="0.74803149606299213" bottom="0.74803149606299213" header="0.31496062992125984" footer="0.31496062992125984"/>
  <pageSetup paperSize="9" scale="70" fitToHeight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3</vt:lpstr>
      <vt:lpstr>Приложение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</dc:creator>
  <cp:lastModifiedBy>админ</cp:lastModifiedBy>
  <cp:lastPrinted>2025-11-01T12:57:28Z</cp:lastPrinted>
  <dcterms:created xsi:type="dcterms:W3CDTF">2016-07-15T07:17:27Z</dcterms:created>
  <dcterms:modified xsi:type="dcterms:W3CDTF">2025-11-01T12:58:41Z</dcterms:modified>
</cp:coreProperties>
</file>